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 name="Sheet1" sheetId="11" r:id="rId11"/>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<sst xmlns="http://schemas.openxmlformats.org/spreadsheetml/2006/main" count="3661" uniqueCount="2962">
  <si>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</si>
  <si>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</si>
  <si>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</si>
  <si>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</si>
  <si>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</si>
  <si>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</si>
  <si>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</si>
  <si>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</si>
  <si>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</si>
  <si>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</si>
  <si>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</si>
  <si>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</si>
  <si>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</si>
  <si>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</si>
  <si>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</si>
  <si>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</si>
  <si>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</si>
  <si>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</si>
  <si>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</si>
  <si>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</si>
  <si>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</si>
  <si>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</si>
  <si>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</si>
  <si>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</si>
  <si>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</si>
  <si>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</si>
  <si>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</si>
  <si>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</si>
  <si>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</si>
  <si>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</si>
  <si>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</si>
  <si>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</si>
  <si>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</si>
  <si>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</si>
  <si>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</si>
  <si>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</si>
  <si>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</si>
  <si>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</si>
  <si>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</si>
  <si>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</si>
  <si>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</si>
  <si>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</si>
  <si>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</si>
  <si>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</si>
  <si>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</si>
  <si>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</si>
  <si>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</si>
  <si>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</si>
  <si>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</si>
  <si>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</si>
  <si>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</si>
  <si>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</si>
  <si>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</si>
  <si>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</si>
  <si>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</si>
  <si>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</si>
  <si>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</si>
  <si>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</si>
  <si>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</si>
  <si>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</si>
  <si>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</si>
  <si>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</si>
  <si>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</si>
  <si>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</si>
  <si>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</si>
  <si>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</si>
  <si>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</si>
  <si>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</si>
  <si>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</si>
  <si>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</si>
  <si>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</si>
  <si>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</si>
  <si>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</si>
  <si>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</si>
  <si>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</si>
  <si>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</si>
  <si>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</si>
  <si>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</si>
  <si>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</si>
  <si>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</si>
  <si>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</si>
  <si>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</si>
  <si>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</si>
  <si>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</si>
  <si>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</si>
  <si>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</si>
  <si>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</si>
  <si>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</si>
  <si>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</si>
  <si>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</si>
  <si>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</si>
  <si>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</si>
  <si>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</si>
  <si>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</si>
  <si>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</si>
  <si>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</si>
  <si>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</si>
  <si>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</si>
  <si>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</si>
  <si>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</si>
  <si>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</si>
  <si>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</si>
  <si>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</si>
  <si>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</si>
  <si>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</si>
  <si>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</si>
  <si>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</si>
  <si>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</si>
  <si>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</si>
  <si>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</si>
  <si>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</si>
  <si>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</si>
  <si>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</si>
  <si>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</si>
  <si>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</si>
  <si>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</si>
  <si>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</si>
  <si>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</si>
  <si>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</si>
  <si>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</si>
  <si>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</si>
  <si>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</si>
  <si>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</si>
  <si>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</si>
  <si>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</si>
  <si>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</si>
  <si>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</si>
  <si>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</si>
  <si>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</si>
  <si>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</si>
  <si>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</si>
  <si>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</si>
  <si>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</si>
  <si>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</si>
  <si>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</si>
  <si>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</si>
  <si>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</si>
  <si>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</si>
  <si>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</si>
  <si>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</si>
  <si>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</si>
  <si>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</si>
  <si>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</si>
  <si>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</si>
  <si>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</si>
  <si>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</si>
  <si>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</si>
  <si>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</si>
  <si>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</si>
  <si>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</si>
  <si>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</si>
  <si>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</si>
  <si>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</si>
  <si>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</si>
  <si>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</si>
  <si>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</si>
  <si>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</si>
  <si>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</si>
  <si>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</si>
  <si>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</si>
  <si>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</si>
  <si>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</si>
  <si>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</si>
  <si>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</si>
  <si>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</si>
  <si>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</si>
  <si>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</si>
  <si>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</si>
  <si>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</si>
  <si>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</si>
  <si>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</si>
  <si>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</si>
  <si>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</si>
  <si>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</si>
  <si>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</si>
  <si>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</si>
  <si>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</si>
  <si>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</si>
  <si>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</si>
  <si>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</si>
  <si>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</si>
  <si>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</si>
  <si>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</si>
  <si>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</si>
  <si>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</si>
  <si>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</si>
  <si>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</si>
  <si>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</si>
  <si>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</si>
  <si>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</si>
  <si>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</si>
  <si>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</si>
  <si>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</si>
  <si>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</si>
  <si>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</si>
  <si>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</si>
  <si>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</si>
  <si>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</si>
  <si>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</si>
  <si>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</si>
  <si>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</si>
  <si>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</si>
  <si>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</si>
  <si>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</si>
  <si>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</si>
  <si>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</si>
  <si>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</si>
  <si>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</si>
  <si>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</si>
  <si>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</si>
  <si>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</si>
  <si>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</si>
  <si>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</si>
  <si>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</si>
  <si>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</si>
  <si>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</si>
  <si>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</si>
  <si>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</si>
  <si>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</si>
  <si>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</si>
  <si>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</si>
  <si>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</si>
  <si>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</si>
  <si>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</si>
  <si>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</si>
  <si>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</si>
  <si>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</si>
  <si>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</si>
  <si>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</si>
  <si>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</si>
  <si>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</si>
  <si>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</si>
  <si>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</si>
  <si>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</si>
  <si>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</si>
  <si>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</si>
  <si>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</si>
  <si>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</si>
  <si>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</si>
  <si>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</si>
  <si>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</si>
  <si>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</si>
  <si>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</si>
  <si>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</si>
  <si>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</si>
  <si>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</si>
  <si>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</si>
  <si>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</si>
  <si>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</si>
  <si>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</si>
  <si>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</si>
  <si>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</si>
  <si>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</si>
  <si>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</si>
  <si>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</si>
  <si>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</si>
  <si>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</si>
  <si>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</si>
  <si>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</si>
  <si>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</si>
  <si>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</si>
  <si>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</si>
  <si>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</si>
  <si>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</si>
  <si>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</si>
  <si>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</si>
  <si>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</si>
  <si>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</si>
  <si>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</si>
  <si>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</si>
  <si>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</si>
  <si>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</si>
  <si>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</si>
  <si>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</si>
  <si>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</si>
  <si>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</si>
  <si>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</si>
  <si>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</si>
  <si>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</si>
  <si>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</si>
  <si>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</si>
  <si>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</si>
  <si>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</si>
  <si>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</si>
  <si>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</si>
  <si>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</si>
  <si>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</si>
  <si>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</si>
  <si>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</si>
  <si>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</si>
  <si>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</si>
  <si>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</si>
  <si>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</si>
  <si>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</si>
  <si>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</si>
  <si>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</si>
  <si>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</si>
  <si>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</si>
  <si>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</si>
  <si>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</si>
  <si>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</si>
  <si>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</si>
  <si>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</si>
  <si>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</si>
  <si>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</si>
  <si>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</si>
  <si>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</si>
  <si>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</si>
  <si>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</si>
  <si>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</si>
  <si>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</si>
  <si>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</si>
  <si>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</si>
  <si>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</si>
  <si>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</si>
  <si>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</si>
  <si>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</si>
  <si>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</si>
  <si>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</si>
  <si>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</si>
  <si>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</si>
  <si>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</si>
  <si>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</si>
  <si>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</si>
  <si>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</si>
  <si>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</si>
  <si>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</si>
  <si>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</si>
  <si>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</si>
  <si>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</si>
  <si>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</si>
  <si>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</si>
  <si>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</si>
  <si>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</si>
  <si>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</si>
  <si>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</si>
  <si>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</si>
  <si>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</si>
  <si>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</si>
  <si>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</si>
  <si>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</si>
  <si>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</si>
  <si>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</si>
  <si>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</si>
  <si>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</si>
  <si>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</si>
  <si>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</si>
  <si>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</si>
  <si>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</si>
  <si>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</si>
  <si>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</si>
  <si>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</si>
  <si>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</si>
  <si>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</si>
  <si>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</si>
  <si>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</si>
  <si>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</si>
  <si>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</si>
  <si>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</si>
  <si>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</si>
  <si>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</si>
  <si>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</si>
  <si>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</si>
  <si>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</si>
  <si>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</si>
  <si>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</si>
  <si>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</si>
  <si>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</si>
  <si>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</si>
  <si>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</si>
  <si>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</si>
  <si>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</si>
  <si>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</si>
  <si>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</si>
  <si>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</si>
  <si>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</si>
  <si>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</si>
  <si>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</si>
  <si>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</si>
  <si>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</si>
  <si>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</si>
  <si>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</si>
  <si>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</si>
  <si>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</si>
  <si>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</si>
  <si>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</si>
  <si>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</si>
  <si>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</si>
  <si>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</si>
  <si>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</si>
  <si>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</si>
  <si>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</si>
  <si>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</si>
  <si>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</si>
  <si>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</si>
  <si>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</si>
  <si>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</si>
  <si>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</si>
  <si>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</si>
  <si>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</si>
  <si>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</si>
  <si>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</si>
  <si>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</si>
  <si>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</si>
  <si>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</si>
  <si>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</si>
  <si>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</si>
  <si>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</si>
  <si>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</si>
  <si>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</si>
  <si>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</si>
  <si>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</si>
  <si>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</si>
  <si>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</si>
  <si>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</si>
  <si>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</si>
  <si>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</si>
  <si>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</si>
  <si>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</si>
  <si>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</si>
  <si>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</si>
  <si>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</si>
  <si>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</si>
  <si>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</si>
  <si>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</si>
  <si>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</si>
  <si>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</si>
  <si>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</si>
  <si>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</si>
  <si>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</si>
  <si>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</si>
  <si>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</si>
  <si>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</si>
  <si>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</si>
  <si>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</si>
  <si>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</si>
  <si>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</si>
  <si>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</si>
  <si>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</si>
  <si>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</si>
  <si>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</si>
  <si>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</si>
  <si>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</si>
  <si>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</si>
  <si>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</si>
  <si>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</si>
  <si>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</si>
  <si>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</si>
  <si>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</si>
  <si>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</si>
  <si>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</si>
  <si>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</si>
  <si>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</si>
  <si>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</si>
  <si>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</si>
  <si>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</si>
  <si>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</si>
  <si>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</si>
  <si>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</si>
  <si>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</si>
  <si>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</si>
  <si>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</si>
  <si>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</si>
  <si>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</si>
  <si>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</si>
  <si>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</si>
  <si>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</si>
  <si>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</si>
  <si>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</si>
  <si>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</si>
  <si>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</si>
  <si>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</si>
  <si>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</si>
  <si>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</si>
  <si>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</si>
  <si>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</si>
  <si>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</si>
  <si>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</si>
  <si>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</si>
  <si>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</si>
  <si>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</si>
  <si>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</si>
  <si>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</si>
  <si>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</si>
  <si>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</si>
  <si>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</si>
  <si>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</si>
  <si>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</si>
  <si>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</si>
  <si>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</si>
  <si>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</si>
  <si>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</si>
  <si>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</si>
  <si>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</si>
  <si>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</si>
  <si>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</si>
  <si>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</si>
  <si>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</si>
  <si>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</si>
  <si>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</si>
  <si>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</si>
  <si>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</si>
  <si>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</si>
  <si>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</si>
  <si>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</si>
  <si>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</si>
  <si>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</si>
  <si>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</si>
  <si>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</si>
  <si>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</si>
  <si>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</si>
  <si>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</si>
  <si>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</si>
  <si>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</si>
  <si>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</si>
  <si>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</si>
  <si>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</si>
  <si>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</si>
  <si>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</si>
  <si>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</si>
  <si>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</si>
  <si>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</si>
  <si>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</si>
  <si>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</si>
  <si>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</si>
  <si>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</si>
  <si>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</si>
  <si>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</si>
  <si>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</si>
  <si>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</si>
  <si>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</si>
  <si>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</si>
  <si>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</si>
  <si>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</si>
  <si>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</si>
  <si>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</si>
  <si>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</si>
  <si>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</si>
  <si>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</si>
  <si>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</si>
  <si>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</si>
  <si>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</si>
  <si>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</si>
  <si>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</si>
  <si>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</si>
  <si>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</si>
  <si>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</si>
  <si>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</si>
  <si>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</si>
  <si>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</si>
  <si>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</si>
  <si>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</si>
  <si>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</si>
  <si>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</si>
  <si>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</si>
  <si>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</si>
  <si>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</si>
  <si>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</si>
  <si>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</si>
  <si>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</si>
  <si>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</si>
  <si>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</si>
  <si>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</si>
  <si>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</si>
  <si>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</si>
  <si>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</si>
  <si>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</si>
  <si>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</si>
  <si>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</si>
  <si>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</si>
  <si>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</si>
  <si>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</si>
  <si>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</si>
  <si>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</si>
  <si>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</si>
  <si>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</si>
  <si>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</si>
  <si>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</si>
  <si>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</si>
  <si>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</si>
  <si>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</si>
  <si>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</si>
  <si>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</si>
  <si>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</si>
  <si>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</si>
  <si>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</si>
  <si>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</si>
  <si>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</si>
  <si>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</si>
  <si>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</si>
  <si>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</si>
  <si>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</si>
  <si>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</si>
  <si>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</si>
  <si>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</si>
  <si>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</si>
  <si>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</si>
  <si>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</si>
  <si>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</si>
  <si>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</si>
  <si>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</si>
  <si>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</si>
  <si>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</si>
  <si>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</si>
  <si>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</si>
  <si>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</si>
  <si>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</si>
  <si>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</si>
  <si>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</si>
  <si>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</si>
  <si>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</si>
  <si>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</si>
  <si>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</si>
  <si>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</si>
  <si>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</si>
  <si>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</si>
  <si>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</si>
  <si>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</si>
  <si>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</si>
  <si>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</si>
  <si>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</si>
  <si>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</si>
  <si>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</si>
  <si>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</si>
  <si>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</si>
  <si>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</si>
  <si>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</si>
  <si>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</si>
  <si>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</si>
  <si>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</si>
  <si>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</si>
  <si>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</si>
  <si>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</si>
  <si>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</si>
  <si>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</si>
  <si>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</si>
  <si>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</si>
  <si>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</si>
  <si>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</si>
  <si>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</si>
  <si>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</si>
  <si>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</si>
  <si>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</si>
  <si>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</si>
  <si>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</si>
  <si>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</si>
  <si>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</si>
  <si>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</si>
  <si>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</si>
  <si>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</si>
  <si>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</si>
  <si>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</si>
  <si>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</si>
  <si>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</si>
  <si>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</si>
  <si>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</si>
  <si>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</si>
  <si>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</si>
  <si>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</si>
  <si>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</si>
  <si>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</si>
  <si>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</si>
  <si>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</si>
  <si>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</si>
  <si>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</si>
  <si>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</si>
  <si>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</si>
  <si>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</si>
  <si>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</si>
  <si>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</si>
  <si>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</si>
  <si>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</si>
  <si>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</si>
  <si>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</si>
  <si>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</si>
  <si>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</si>
  <si>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</si>
  <si>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</si>
  <si>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</si>
  <si>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</si>
  <si>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</si>
  <si>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</si>
  <si>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</si>
  <si>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</si>
  <si>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</si>
  <si>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</si>
  <si>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</si>
  <si>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</si>
  <si>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</si>
  <si>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</si>
  <si>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</si>
  <si>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</si>
  <si>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</si>
  <si>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</si>
  <si>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</si>
  <si>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</si>
  <si>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</si>
  <si>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</si>
  <si>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</si>
  <si>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</si>
  <si>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</si>
  <si>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</si>
  <si>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</si>
  <si>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</si>
  <si>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</si>
  <si>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</si>
  <si>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</si>
  <si>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</si>
  <si>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</si>
  <si>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</si>
  <si>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</si>
  <si>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</si>
  <si>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</si>
  <si>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</si>
  <si>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</si>
  <si>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</si>
  <si>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</si>
  <si>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</si>
  <si>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</si>
  <si>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</si>
  <si>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</si>
  <si>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</si>
  <si>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</si>
  <si>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</si>
  <si>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</si>
  <si>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</si>
  <si>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</si>
  <si>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</si>
  <si>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</si>
  <si>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</si>
  <si>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</si>
  <si>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</si>
  <si>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</si>
  <si>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</si>
  <si>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</si>
  <si>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</si>
  <si>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</si>
  <si>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</si>
  <si>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</si>
  <si>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</si>
  <si>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</si>
  <si>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</si>
  <si>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</si>
  <si>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</si>
  <si>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</si>
  <si>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</si>
  <si>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</si>
  <si>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</si>
  <si>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</si>
  <si>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</si>
  <si>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</si>
  <si>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</si>
  <si>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</si>
  <si>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</si>
  <si>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</si>
  <si>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</si>
  <si>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</si>
  <si>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</si>
  <si>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</si>
  <si>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</si>
  <si>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</si>
  <si>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</si>
  <si>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</si>
  <si>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</si>
  <si>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</si>
  <si>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</si>
  <si>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</si>
  <si>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</si>
  <si>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</si>
  <si>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</si>
  <si>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</si>
  <si>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</si>
  <si>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</si>
  <si>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</si>
  <si>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</si>
  <si>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</si>
  <si>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</si>
  <si>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</si>
  <si>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</si>
  <si>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</si>
  <si>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</si>
  <si>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</si>
  <si>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</si>
  <si>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</si>
  <si>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</si>
  <si>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</si>
  <si>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</si>
  <si>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</si>
  <si>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</si>
  <si>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</si>
  <si>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</si>
  <si>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</si>
  <si>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</si>
  <si>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</si>
  <si>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</si>
  <si>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</si>
  <si>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</si>
  <si>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</si>
  <si>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</si>
  <si>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</si>
  <si>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</si>
  <si>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</si>
  <si>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</si>
  <si>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</si>
  <si>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</si>
  <si>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</si>
  <si>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</si>
  <si>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</si>
  <si>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</si>
  <si>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</si>
  <si>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</si>
  <si>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</si>
  <si>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</si>
  <si>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</si>
  <si>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</si>
  <si>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</si>
  <si>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</si>
  <si>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</si>
  <si>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</si>
  <si>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</si>
  <si>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</si>
  <si>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</si>
  <si>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</si>
  <si>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</si>
  <si>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</si>
  <si>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</si>
  <si>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</si>
  <si>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</si>
  <si>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</si>
  <si>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</si>
  <si>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</si>
  <si>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</si>
  <si>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</si>
  <si>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</si>
  <si>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</si>
  <si>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</si>
  <si>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</si>
  <si>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</si>
  <si>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</si>
  <si>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</si>
  <si>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</si>
  <si>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</si>
  <si>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</si>
  <si>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</si>
  <si>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</si>
  <si>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</si>
  <si>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</si>
  <si>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</si>
  <si>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</si>
  <si>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</si>
  <si>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</si>
  <si>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</si>
  <si>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</si>
  <si>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</si>
  <si>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</si>
  <si>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</si>
  <si>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</si>
  <si>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</si>
  <si>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</si>
  <si>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</si>
  <si>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</si>
  <si>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</si>
  <si>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</si>
  <si>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</si>
  <si>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</si>
  <si>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</si>
  <si>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</si>
  <si>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</si>
  <si>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</si>
  <si>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</si>
  <si>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</si>
  <si>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</si>
  <si>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</si>
  <si>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</si>
  <si>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</si>
  <si>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</si>
  <si>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</si>
  <si>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</si>
  <si>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</si>
  <si>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</si>
  <si>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</si>
  <si>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</si>
  <si>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</si>
  <si>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</si>
  <si>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</si>
  <si>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</si>
  <si>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</si>
  <si>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</si>
  <si>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</si>
  <si>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</si>
  <si>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</si>
  <si>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</si>
  <si>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</si>
  <si>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</si>
  <si>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</si>
  <si>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</si>
  <si>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</si>
  <si>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</si>
  <si>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</si>
  <si>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</si>
  <si>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</si>
  <si>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</si>
  <si>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</si>
  <si>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</si>
  <si>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</si>
  <si>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</si>
  <si>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</si>
  <si>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</si>
  <si>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</si>
  <si>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</si>
  <si>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</si>
  <si>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</si>
  <si>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</si>
  <si>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</si>
  <si>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</si>
  <si>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</si>
  <si>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</si>
  <si>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</si>
  <si>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</si>
  <si>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</si>
  <si>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</si>
  <si>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</si>
  <si>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</si>
  <si>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</si>
  <si>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</si>
  <si>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</si>
  <si>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</si>
  <si>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</si>
  <si>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</si>
  <si>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</si>
  <si>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</si>
  <si>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</si>
  <si>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</si>
  <si>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</si>
  <si>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</si>
  <si>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</si>
  <si>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</si>
  <si>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</si>
  <si>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</si>
  <si>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</si>
  <si>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</si>
  <si>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</si>
  <si>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</si>
  <si>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</si>
  <si>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</si>
  <si>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</si>
  <si>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</si>
  <si>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</si>
  <si>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</si>
  <si>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</si>
  <si>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</si>
  <si>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</si>
  <si>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</si>
  <si>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</si>
  <si>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</si>
  <si>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</si>
  <si>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</si>
  <si>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</si>
  <si>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</si>
  <si>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</si>
  <si>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</si>
  <si>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</si>
  <si>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</si>
  <si>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</si>
  <si>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</si>
  <si>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</si>
  <si>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</si>
  <si>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</si>
  <si>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</si>
  <si>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</si>
  <si>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</si>
  <si>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</si>
  <si>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</si>
  <si>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</si>
  <si>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</si>
  <si>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</si>
  <si>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</si>
  <si>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</si>
  <si>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</si>
  <si>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</si>
  <si>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</si>
  <si>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</si>
  <si>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</si>
  <si>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</si>
  <si>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</si>
  <si>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</si>
  <si>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</si>
  <si>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</si>
  <si>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</si>
  <si>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</si>
  <si>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</si>
  <si>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</si>
  <si>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</si>
  <si>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</si>
  <si>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</si>
  <si>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</si>
  <si>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</si>
  <si>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</si>
  <si>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</si>
  <si>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</si>
  <si>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</si>
  <si>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</si>
  <si>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</si>
  <si>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</si>
  <si>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</si>
  <si>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</si>
  <si>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</si>
  <si>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</si>
  <si>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</si>
  <si>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</si>
  <si>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</si>
  <si>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</si>
  <si>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</si>
  <si>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</si>
  <si>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</si>
  <si>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</si>
  <si>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</si>
  <si>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</si>
  <si>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</si>
  <si>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</si>
  <si>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</si>
  <si>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</si>
  <si>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</si>
  <si>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</si>
  <si>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</si>
  <si>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</si>
  <si>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</si>
  <si>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</si>
  <si>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</si>
  <si>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</si>
  <si>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</si>
  <si>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</si>
  <si>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</si>
  <si>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</si>
  <si>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</si>
  <si>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</si>
  <si>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</si>
  <si>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</si>
  <si>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</si>
  <si>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</si>
  <si>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</si>
  <si>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</si>
  <si>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</si>
  <si>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</si>
  <si>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</si>
  <si>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</si>
  <si>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</si>
  <si>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</si>
  <si>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</si>
  <si>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</si>
  <si>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</si>
  <si>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</si>
  <si>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</si>
  <si>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</si>
  <si>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</si>
  <si>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</si>
  <si>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</si>
  <si>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</si>
  <si>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</si>
  <si>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</si>
  <si>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</si>
  <si>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</si>
  <si>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</si>
  <si>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</si>
  <si>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</si>
  <si>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</si>
  <si>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</si>
  <si>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</si>
  <si>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</si>
  <si>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</si>
  <si>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</si>
  <si>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</si>
  <si>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</si>
  <si>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</si>
  <si>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</si>
  <si>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</si>
  <si>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</si>
  <si>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</si>
  <si>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</si>
  <si>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</si>
  <si>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</si>
  <si>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</si>
  <si>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</si>
  <si>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</si>
  <si>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</si>
  <si>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</si>
  <si>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</si>
  <si>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</si>
  <si>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</si>
  <si>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</si>
  <si>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</si>
  <si>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</si>
  <si>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</si>
  <si>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</si>
  <si>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</si>
  <si>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</si>
  <si>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</si>
  <si>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</si>
  <si>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</si>
  <si>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</si>
  <si>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</si>
  <si>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</si>
  <si>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</si>
  <si>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</si>
  <si>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</si>
  <si>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</si>
  <si>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</si>
  <si>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</si>
  <si>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</si>
  <si>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</si>
  <si>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</si>
  <si>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</si>
  <si>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</si>
  <si>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</si>
  <si>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</si>
  <si>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</si>
  <si>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</si>
  <si>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</si>
  <si>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</si>
  <si>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</si>
  <si>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</si>
  <si>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</si>
  <si>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</si>
  <si>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</si>
  <si>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</si>
  <si>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</si>
  <si>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</si>
  <si>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</si>
  <si>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</si>
  <si>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</si>
  <si>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</si>
  <si>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</si>
  <si>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</si>
  <si>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</si>
  <si>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</si>
  <si>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</si>
  <si>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</si>
  <si>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</si>
  <si>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</si>
  <si>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</si>
  <si>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</si>
  <si>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</si>
  <si>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</si>
  <si>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</si>
  <si>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</si>
  <si>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</si>
  <si>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</si>
  <si>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</si>
  <si>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</si>
  <si>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</si>
  <si>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</si>
  <si>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</si>
  <si>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</si>
  <si>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</si>
  <si>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</si>
  <si>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</si>
  <si>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</si>
  <si>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</si>
  <si>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</si>
  <si>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</si>
  <si>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</si>
  <si>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</si>
  <si>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</si>
  <si>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</si>
  <si>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</si>
  <si>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</si>
  <si>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</si>
  <si>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</si>
  <si>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</si>
  <si>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</si>
  <si>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</si>
  <si>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</si>
  <si>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</si>
  <si>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</si>
  <si>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</si>
  <si>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</si>
  <si>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</si>
  <si>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</si>
  <si>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</si>
  <si>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</si>
  <si>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</si>
  <si>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</si>
  <si>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</si>
  <si>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</si>
  <si>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</si>
  <si>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</si>
  <si>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</si>
  <si>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</si>
  <si>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</si>
  <si>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</si>
  <si>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</si>
  <si>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</si>
  <si>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</si>
  <si>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</si>
  <si>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</si>
  <si>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</si>
  <si>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</si>
  <si>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</si>
  <si>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</si>
  <si>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</si>
  <si>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</si>
  <si>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</si>
  <si>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</si>
  <si>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</si>
  <si>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</si>
  <si>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</si>
  <si>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</si>
  <si>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</si>
  <si>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</si>
  <si>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</si>
  <si>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</si>
  <si>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</si>
  <si>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</si>
  <si>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</si>
  <si>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</si>
  <si>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</si>
  <si>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</si>
  <si>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</si>
  <si>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</si>
  <si>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</si>
  <si>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</si>
  <si>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</si>
  <si>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</si>
  <si>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</si>
  <si>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</si>
  <si>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</si>
  <si>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</si>
  <si>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</si>
  <si>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</si>
  <si>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</si>
  <si>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</si>
  <si>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</si>
  <si>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</si>
  <si>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</si>
  <si>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</si>
  <si>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</si>
  <si>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</si>
  <si>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</si>
  <si>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</si>
  <si>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</si>
  <si>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</si>
  <si>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</si>
  <si>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</si>
  <si>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</si>
  <si>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</si>
  <si>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</si>
  <si>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</si>
  <si>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</si>
  <si>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</si>
  <si>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</si>
  <si>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</si>
  <si>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</si>
  <si>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</si>
  <si>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</si>
  <si>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</si>
  <si>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</si>
  <si>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</si>
  <si>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</si>
  <si>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</si>
  <si>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</si>
  <si>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</si>
  <si>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</si>
  <si>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</si>
  <si>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</si>
  <si>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</si>
  <si>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</si>
  <si>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</si>
  <si>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</si>
  <si>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</si>
  <si>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</si>
  <si>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</si>
  <si>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</si>
  <si>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</si>
  <si>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</si>
  <si>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</si>
  <si>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</si>
  <si>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</si>
  <si>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</si>
  <si>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</si>
  <si>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</si>
  <si>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</si>
  <si>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</si>
  <si>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</si>
  <si>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</si>
  <si>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</si>
  <si>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</si>
  <si>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</si>
  <si>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</si>
  <si>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</si>
  <si>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</si>
  <si>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</si>
  <si>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</si>
  <si>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</si>
  <si>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</si>
  <si>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</si>
  <si>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</si>
  <si>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</si>
  <si>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</si>
  <si>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</si>
  <si>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</si>
  <si>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</si>
  <si>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</si>
  <si>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</si>
  <si>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</si>
  <si>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</si>
  <si>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</si>
  <si>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</si>
  <si>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</si>
  <si>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</si>
  <si>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</si>
  <si>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</si>
  <si>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</si>
  <si>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</si>
  <si>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</si>
  <si>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</si>
  <si>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</si>
  <si>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</si>
  <si>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</si>
  <si>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</si>
  <si>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</si>
  <si>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</si>
  <si>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</si>
  <si>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</si>
  <si>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</si>
  <si>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</si>
  <si>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</si>
  <si>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</si>
  <si>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</si>
  <si>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</si>
  <si>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</si>
  <si>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</si>
  <si>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</si>
  <si>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</si>
  <si>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</si>
  <si>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</si>
  <si>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</si>
  <si>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</si>
  <si>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</si>
  <si>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</si>
  <si>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</si>
  <si>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</si>
  <si>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</si>
  <si>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</si>
  <si>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</si>
  <si>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</si>
  <si>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</si>
  <si>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</si>
  <si>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</si>
  <si>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</si>
  <si>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</si>
  <si>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</si>
  <si>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</si>
  <si>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</si>
  <si>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</si>
  <si>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</si>
  <si>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</si>
  <si>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</si>
  <si>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</si>
  <si>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</si>
  <si>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</si>
  <si>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</si>
  <si>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</si>
  <si>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</si>
  <si>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</si>
  <si>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</si>
  <si>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</si>
  <si>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</si>
  <si>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</si>
  <si>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</si>
  <si>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</si>
  <si>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</si>
  <si>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</si>
  <si>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</si>
  <si>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</si>
  <si>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</si>
  <si>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</si>
  <si>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</si>
  <si>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</si>
  <si>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</si>
  <si>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</si>
  <si>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</si>
  <si>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</si>
  <si>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</si>
  <si>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</si>
  <si>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</si>
  <si>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</si>
  <si>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</si>
  <si>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</si>
  <si>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</si>
  <si>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</si>
  <si>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</si>
  <si>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</si>
  <si>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</si>
  <si>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</si>
  <si>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</si>
  <si>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</si>
  <si>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</si>
  <si>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</si>
  <si>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</si>
  <si>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</si>
  <si>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</si>
  <si>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</si>
  <si>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</si>
  <si>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</si>
  <si>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</si>
  <si>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</si>
  <si>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</si>
  <si>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</si>
  <si>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</si>
  <si>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</si>
  <si>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</si>
  <si>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</si>
  <si>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</si>
  <si>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</si>
  <si>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</si>
  <si>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</si>
  <si>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</si>
  <si>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</si>
  <si>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</si>
  <si>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</si>
  <si>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</si>
  <si>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</si>
  <si>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</si>
  <si>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</si>
  <si>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</si>
  <si>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</si>
  <si>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</si>
  <si>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</si>
  <si>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</si>
  <si>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</si>
  <si>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</si>
  <si>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</si>
  <si>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</si>
  <si>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</si>
  <si>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</si>
  <si>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</si>
  <si>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</si>
  <si>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</si>
  <si>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</si>
  <si>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</si>
  <si>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</si>
  <si>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</si>
  <si>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</si>
  <si>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</si>
  <si>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</si>
  <si>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</si>
  <si>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</si>
  <si>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</si>
  <si>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</si>
  <si>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</si>
  <si>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</si>
  <si>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</si>
  <si>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</si>
  <si>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</si>
  <si>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</si>
  <si>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</si>
  <si>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</si>
  <si>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</si>
  <si>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</si>
  <si>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</si>
  <si>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</si>
  <si>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</si>
  <si>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</si>
  <si>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</si>
  <si>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</si>
  <si>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</si>
  <si>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</si>
  <si>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</si>
  <si>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</si>
  <si>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</si>
  <si>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</si>
  <si>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</si>
  <si>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</si>
  <si>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</si>
  <si>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</si>
  <si>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</si>
  <si>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</si>
  <si>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</si>
  <si>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</si>
  <si>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</si>
  <si>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</si>
  <si>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</si>
  <si>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</si>
  <si>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</si>
  <si>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</si>
  <si>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</si>
  <si>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</si>
  <si>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</si>
  <si>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</si>
  <si>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</si>
  <si>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</si>
  <si>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</si>
  <si>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</si>
  <si>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</si>
  <si>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</si>
  <si>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</si>
  <si>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</si>
  <si>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</si>
  <si>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</si>
  <si>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</si>
  <si>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</si>
  <si>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</si>
  <si>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</si>
  <si>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</si>
  <si>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</si>
  <si>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</si>
  <si>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</si>
  <si>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</si>
  <si>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</si>
  <si>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</si>
  <si>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</si>
  <si>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</si>
  <si>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</si>
  <si>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</si>
  <si>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</si>
  <si>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</si>
  <si>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</si>
  <si>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</si>
  <si>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</si>
  <si>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</si>
  <si>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</si>
  <si>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</si>
  <si>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</si>
  <si>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</si>
  <si>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</si>
  <si>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</si>
  <si>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</si>
  <si>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</si>
  <si>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</si>
  <si>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</si>
  <si>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</si>
  <si>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</si>
  <si>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</si>
  <si>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</si>
  <si>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</si>
  <si>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</si>
  <si>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</si>
  <si>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</si>
  <si>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</si>
  <si>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</si>
  <si>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</si>
  <si>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</si>
  <si>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</si>
  <si>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</si>
  <si>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</si>
  <si>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</si>
  <si>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</si>
  <si>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</si>
  <si>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</si>
  <si>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</si>
  <si>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</si>
  <si>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</si>
  <si>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</si>
  <si>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</si>
  <si>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</si>
  <si>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</si>
  <si>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</si>
  <si>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</si>
  <si>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</si>
  <si>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</si>
  <si>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</si>
  <si>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</si>
  <si>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</si>
  <si>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</si>
  <si>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</si>
  <si>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</si>
  <si>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</si>
  <si>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</si>
  <si>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</si>
  <si>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</si>
  <si>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</si>
  <si>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</si>
  <si>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</si>
  <si>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</si>
  <si>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</si>
  <si>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</si>
  <si>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</si>
  <si>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</si>
  <si>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</si>
  <si>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</si>
  <si>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</si>
  <si>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</si>
  <si>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</si>
  <si>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</si>
  <si>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</si>
  <si>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</si>
  <si>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</si>
  <si>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</si>
  <si>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</si>
  <si>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</si>
  <si>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</si>
  <si>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</si>
  <si>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</si>
  <si>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</si>
  <si>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</si>
  <si>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</si>
  <si>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</si>
  <si>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</si>
  <si>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</si>
  <si>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</si>
  <si>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</si>
  <si>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</si>
  <si>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</si>
  <si>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</si>
  <si>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</si>
  <si>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</si>
  <si>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</si>
  <si>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</si>
  <si>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</si>
  <si>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</si>
  <si>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</si>
  <si>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</si>
  <si>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</si>
  <si>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</si>
  <si>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</si>
  <si>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</si>
  <si>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</si>
  <si>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</si>
  <si>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</si>
  <si>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</si>
  <si>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</si>
  <si>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</si>
  <si>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</si>
  <si>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</si>
  <si>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</si>
  <si>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</si>
  <si>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</si>
  <si>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</si>
  <si>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</si>
  <si>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</si>
  <si>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</si>
  <si>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</si>
  <si>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</si>
  <si>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</si>
  <si>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</si>
  <si>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</si>
  <si>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</si>
  <si>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</si>
  <si>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</si>
  <si>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</si>
  <si>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</si>
  <si>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</si>
  <si>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</si>
  <si>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</si>
  <si>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</si>
  <si>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</si>
  <si>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</si>
  <si>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</si>
  <si>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</si>
  <si>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</si>
  <si>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</si>
  <si>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</si>
  <si>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</si>
  <si>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</si>
  <si>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</si>
  <si>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</si>
  <si>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</si>
  <si>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</si>
  <si>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</si>
  <si>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</si>
  <si>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</si>
  <si>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</si>
  <si>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</si>
  <si>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</si>
  <si>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</si>
  <si>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</si>
  <si>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</si>
  <si>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</si>
  <si>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</si>
  <si>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</si>
  <si>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</si>
  <si>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</si>
  <si>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</si>
  <si>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</si>
  <si>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</si>
  <si>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</si>
  <si>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</si>
  <si>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</si>
  <si>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</si>
  <si>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</si>
  <si>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</si>
  <si>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</si>
  <si>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</si>
  <si>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</si>
  <si>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</si>
  <si>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</si>
  <si>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</si>
  <si>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</si>
  <si>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</si>
  <si>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</si>
  <si>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</si>
  <si>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</si>
  <si>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</si>
  <si>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</si>
  <si>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</si>
  <si>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</si>
  <si>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</si>
  <si>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</si>
  <si>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</si>
  <si>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</si>
  <si>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</si>
  <si>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</si>
  <si>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</si>
  <si>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</si>
  <si>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</si>
  <si>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</si>
  <si>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</si>
  <si>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</si>
  <si>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</si>
  <si>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</si>
  <si>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</si>
  <si>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</si>
  <si>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</si>
  <si>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</si>
  <si>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</si>
  <si>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</si>
  <si>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</si>
  <si>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</si>
  <si>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</si>
  <si>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</si>
  <si>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</si>
  <si>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</si>
  <si>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</si>
  <si>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</si>
  <si>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</si>
  <si>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</si>
  <si>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</si>
  <si>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</si>
  <si>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</si>
  <si>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</si>
  <si>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</si>
  <si>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</si>
  <si>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</si>
  <si>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</si>
  <si>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</si>
  <si>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</si>
  <si>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</si>
  <si>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</si>
  <si>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</si>
  <si>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</si>
  <si>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</si>
  <si>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</si>
  <si>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</si>
  <si>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</si>
  <si>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</si>
  <si>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</si>
  <si>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</si>
  <si>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</si>
  <si>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</si>
  <si>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</si>
  <si>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</si>
  <si>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</si>
  <si>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</si>
  <si>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</si>
  <si>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</si>
  <si>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</si>
  <si>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</si>
  <si>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</si>
  <si>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</si>
  <si>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</si>
  <si>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</si>
  <si>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</si>
  <si>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</si>
  <si>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</si>
  <si>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</si>
  <si>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</si>
  <si>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</si>
  <si>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</si>
  <si>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</si>
  <si>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</si>
  <si>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</si>
  <si>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</si>
  <si>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</si>
  <si>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</si>
  <si>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</si>
  <si>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</si>
  <si>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</si>
  <si>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</si>
  <si>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</si>
  <si>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</si>
  <si>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</si>
  <si>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</si>
  <si>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</si>
  <si>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</si>
  <si>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</si>
  <si>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</si>
  <si>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</si>
  <si>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</si>
  <si>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</si>
  <si>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</si>
  <si>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</si>
  <si>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</si>
  <si>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</si>
  <si>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</si>
  <si>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</si>
  <si>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</si>
  <si>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</si>
  <si>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</si>
  <si>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</si>
  <si>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</si>
  <si>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</si>
  <si>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</si>
  <si>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</si>
  <si>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</si>
  <si>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</si>
  <si>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</si>
  <si>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</si>
  <si>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</si>
  <si>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</si>
  <si>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</si>
  <si>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</si>
  <si>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</si>
  <si>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</si>
  <si>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</si>
  <si>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</si>
  <si>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</si>
  <si>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</si>
  <si>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</si>
  <si>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</si>
  <si>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</si>
  <si>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</si>
  <si>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</si>
  <si>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</si>
  <si>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</si>
  <si>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</si>
  <si>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</si>
  <si>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</si>
  <si>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</si>
  <si>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</si>
  <si>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</si>
  <si>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</si>
  <si>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</si>
  <si>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</si>
  <si>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</si>
  <si>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</si>
  <si>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</si>
  <si>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</si>
  <si>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</si>
  <si>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</si>
  <si>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</si>
  <si>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</si>
  <si>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</si>
  <si>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</si>
  <si>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</si>
  <si>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</si>
  <si>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</si>
  <si>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</si>
  <si>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</si>
  <si>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</si>
  <si>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</si>
  <si>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</si>
  <si>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</si>
  <si>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</si>
  <si>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</si>
  <si>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</si>
  <si>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</si>
  <si>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</si>
  <si>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</si>
  <si>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</si>
  <si>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</si>
  <si>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</si>
  <si>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</si>
  <si>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</si>
  <si>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</si>
  <si>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</si>
  <si>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</si>
  <si>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</si>
  <si>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</si>
  <si>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</si>
  <si>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</si>
  <si>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</si>
  <si>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</si>
  <si>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</si>
  <si>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</si>
  <si>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</si>
  <si>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</si>
  <si>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</si>
  <si>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</si>
  <si>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</si>
  <si>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</si>
  <si>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</si>
  <si>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</si>
  <si>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</si>
  <si>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</si>
  <si>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</si>
  <si>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</si>
  <si>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</si>
  <si>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</si>
  <si>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</si>
  <si>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</si>
  <si>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</si>
  <si>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</si>
  <si>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</si>
  <si>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</si>
  <si>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</si>
  <si>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</si>
  <si>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</si>
  <si>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</si>
  <si>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</si>
  <si>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</si>
  <si>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</si>
  <si>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</si>
  <si>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</si>
  <si>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</si>
  <si>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</si>
  <si>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</si>
  <si>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</si>
  <si>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</si>
  <si>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</si>
  <si>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</si>
  <si>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</si>
  <si>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</si>
  <si>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</si>
  <si>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</si>
  <si>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</si>
  <si>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</si>
  <si>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</si>
  <si>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</si>
  <si>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</si>
  <si>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</si>
  <si>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</si>
  <si>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</si>
  <si>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</si>
  <si>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</si>
  <si>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</si>
  <si>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</si>
  <si>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</si>
  <si>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</si>
  <si>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</si>
  <si>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</si>
  <si>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</si>
  <si>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</si>
  <si>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</si>
  <si>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</si>
  <si>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</si>
  <si>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</si>
  <si>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</si>
  <si>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</si>
  <si>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</si>
  <si>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</si>
  <si>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</si>
  <si>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</si>
  <si>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</si>
  <si>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</si>
  <si>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</si>
  <si>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</si>
  <si>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</si>
  <si>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</si>
  <si>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</si>
  <si>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</si>
  <si>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</si>
  <si>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</si>
  <si>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</si>
  <si>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</si>
  <si>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</si>
  <si>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</si>
  <si>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</si>
  <si>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</si>
  <si>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</si>
  <si>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</si>
  <si>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</si>
  <si>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</si>
  <si>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</si>
  <si>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</si>
  <si>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</si>
  <si>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</si>
  <si>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</si>
  <si>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</si>
  <si>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</si>
  <si>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</si>
  <si>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</si>
  <si>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</si>
  <si>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</si>
  <si>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</si>
  <si>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</si>
  <si>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</si>
  <si>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</si>
  <si>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</si>
  <si>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</si>
  <si>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</si>
  <si>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</si>
  <si>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</si>
  <si>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</si>
  <si>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</si>
  <si>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</si>
  <si>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</si>
  <si>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</si>
  <si>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</si>
  <si>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</si>
  <si>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</si>
  <si>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</si>
  <si>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</si>
  <si>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</si>
  <si>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</si>
  <si>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</si>
  <si>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</si>
  <si>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</si>
  <si>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</si>
  <si>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</si>
  <si>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</si>
  <si>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</si>
  <si>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</si>
  <si>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</si>
  <si>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</si>
  <si>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</si>
  <si>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</si>
  <si>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</si>
  <si>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</si>
  <si>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</si>
  <si>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</si>
  <si>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</si>
  <si>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</si>
  <si>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</si>
  <si>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</si>
  <si>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</si>
  <si>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</si>
  <si>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</si>
  <si>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</si>
  <si>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</si>
  <si>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</si>
  <si>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</si>
  <si>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</si>
  <si>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</si>
  <si>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</si>
  <si>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</si>
  <si>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</si>
  <si>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</si>
  <si>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</si>
  <si>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</si>
  <si>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</si>
  <si>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</si>
  <si>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</si>
  <si>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</si>
  <si>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</si>
  <si>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</si>
  <si>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</si>
  <si>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</si>
  <si>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</si>
  <si>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</si>
  <si>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</si>
  <si>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</si>
  <si>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</si>
  <si>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</si>
  <si>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</si>
  <si>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</si>
  <si>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</si>
  <si>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</si>
  <si>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</si>
  <si>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</si>
  <si>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</si>
  <si>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</si>
  <si>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</si>
  <si>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</si>
  <si>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</si>
  <si>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</si>
  <si>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</si>
  <si>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</si>
  <si>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</si>
  <si>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</si>
  <si>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</si>
  <si>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</si>
  <si>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</si>
  <si>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</si>
  <si>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</si>
  <si>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</si>
  <si>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</si>
  <si>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</si>
  <si>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</si>
  <si>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</si>
  <si>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</si>
  <si>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</si>
  <si>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</si>
  <si>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</si>
  <si>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</si>
  <si>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</si>
  <si>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</si>
  <si>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</si>
  <si>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</si>
  <si>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</si>
  <si>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</si>
  <si>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</si>
  <si>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</si>
  <si>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</si>
  <si>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</si>
  <si>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</si>
  <si>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</si>
  <si>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</si>
  <si>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</si>
  <si>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</si>
  <si>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</si>
  <si>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</si>
  <si>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</si>
  <si>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</si>
  <si>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</si>
  <si>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</si>
  <si>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</si>
  <si>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</si>
  <si>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</si>
  <si>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</si>
  <si>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</si>
  <si>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</si>
  <si>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</si>
  <si>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</si>
  <si>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</si>
  <si>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</si>
  <si>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</si>
  <si>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</si>
  <si>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</si>
  <si>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</si>
  <si>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</si>
  <si>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</si>
  <si>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</si>
  <si>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</si>
  <si>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</si>
  <si>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</si>
  <si>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</si>
  <si>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</si>
  <si>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</si>
  <si>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</si>
  <si>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</si>
  <si>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</si>
  <si>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</si>
  <si>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</si>
  <si>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</si>
  <si>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</si>
  <si>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</si>
  <si>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</si>
  <si>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</si>
  <si>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</si>
  <si>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</si>
  <si>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</si>
  <si>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</si>
  <si>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</si>
  <si>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</si>
  <si>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</si>
  <si>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</si>
  <si>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</si>
  <si>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</si>
  <si>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</si>
  <si>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</si>
  <si>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</si>
  <si>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</si>
  <si>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</si>
  <si>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</si>
  <si>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</si>
  <si>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</si>
  <si>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</si>
  <si>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</si>
  <si>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</si>
  <si>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</si>
  <si>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</si>
  <si>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</si>
  <si>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</si>
  <si>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</si>
  <si>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</si>
  <si>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</si>
  <si>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</si>
  <si>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</si>
  <si>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</si>
  <si>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</si>
  <si>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</si>
  <si>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</si>
  <si>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</si>
  <si>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</si>
  <si>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</si>
  <si>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</si>
  <si>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</si>
  <si>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</si>
  <si>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</si>
  <si>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</si>
  <si>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</si>
  <si>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</si>
  <si>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</si>
  <si>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</si>
  <si>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</si>
  <si>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</si>
  <si>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</si>
  <si>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</si>
  <si>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</si>
  <si>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</si>
  <si>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</si>
  <si>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</si>
  <si>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</si>
  <si>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</si>
  <si>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</si>
  <si>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</si>
  <si>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</si>
  <si>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</si>
  <si>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</si>
  <si>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</si>
  <si>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</si>
  <si>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</si>
  <si>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</si>
  <si>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</si>
  <si>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</si>
  <si>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</si>
  <si>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</si>
  <si>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</si>
  <si>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</si>
  <si>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</si>
  <si>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</si>
  <si>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</si>
  <si>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</si>
  <si>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</si>
  <si>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</si>
  <si>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</si>
  <si>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</si>
  <si>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</si>
  <si>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</si>
  <si>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</si>
  <si>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</si>
  <si>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</si>
  <si>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</si>
  <si>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</si>
  <si>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</si>
  <si>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</si>
  <si>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</si>
  <si>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</si>
  <si>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</si>
  <si>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</si>
  <si>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</si>
  <si>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</si>
  <si>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</si>
  <si>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</si>
  <si>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</si>
  <si>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</si>
  <si>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</si>
  <si>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</si>
  <si>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</si>
  <si>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</si>
  <si>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</si>
  <si>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</si>
  <si>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</si>
  <si>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</si>
  <si>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</si>
  <si>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</si>
  <si>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</si>
  <si>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</si>
  <si>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</si>
  <si>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</si>
  <si>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</si>
  <si>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</si>
  <si>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</si>
  <si>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</si>
  <si>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</si>
  <si>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</si>
  <si>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</si>
  <si>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</si>
  <si>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</si>
  <si>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</si>
  <si>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</si>
  <si>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</si>
  <si>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</si>
  <si>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</si>
  <si>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</si>
  <si>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</si>
  <si>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</si>
  <si>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</si>
  <si>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</si>
  <si>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</si>
  <si>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</si>
  <si>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</si>
  <si>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</si>
  <si>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</si>
  <si>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</si>
  <si>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</si>
  <si>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</si>
  <si>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</si>
  <si>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</si>
  <si>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</si>
  <si>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</si>
  <si>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</si>
  <si>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</si>
  <si>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</si>
  <si>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</si>
  <si>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</si>
  <si>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</si>
  <si>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</si>
  <si>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</si>
  <si>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</si>
  <si>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</si>
  <si>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</si>
  <si>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</si>
  <si>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</si>
  <si>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</si>
  <si>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</si>
  <si>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</si>
  <si>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</si>
  <si>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</si>
  <si>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</si>
  <si>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</si>
  <si>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</si>
  <si>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</si>
  <si>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</si>
  <si>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</si>
  <si>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</si>
  <si>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</si>
  <si>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</si>
  <si>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</si>
  <si>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</si>
  <si>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</si>
  <si>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</si>
  <si>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</si>
  <si>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</si>
  <si>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</si>
  <si>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</si>
  <si>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</si>
  <si>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</si>
  <si>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</si>
  <si>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</si>
  <si>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</si>
  <si>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</si>
  <si>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</si>
  <si>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</si>
  <si>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</si>
  <si>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</si>
  <si>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</si>
  <si>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</si>
  <si>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</si>
  <si>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</si>
  <si>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</si>
  <si>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</si>
  <si>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</si>
  <si>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</si>
  <si>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</si>
  <si>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</si>
  <si>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</si>
  <si>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</si>
  <si>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</si>
  <si>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</si>
  <si>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</si>
  <si>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</si>
  <si>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</si>
  <si>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</si>
  <si>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</si>
  <si>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</si>
  <si>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</si>
  <si>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</si>
  <si>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</si>
  <si>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</si>
  <si>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</si>
  <si>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</si>
  <si>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</si>
  <si>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</si>
  <si>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</si>
  <si>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</si>
  <si>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</si>
  <si>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</si>
  <si>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</si>
  <si>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</si>
  <si>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</si>
  <si>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</si>
  <si>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</si>
  <si>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</si>
  <si>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</si>
  <si>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</si>
  <si>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</si>
  <si>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</si>
  <si>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</si>
  <si>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</si>
  <si>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</si>
  <si>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</si>
  <si>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</si>
  <si>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</si>
  <si>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</si>
  <si>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</si>
  <si>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</si>
  <si>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</si>
  <si>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</si>
  <si>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</si>
  <si>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</si>
  <si>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</si>
  <si>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</si>
  <si>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</si>
  <si>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</si>
  <si>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</si>
  <si>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</si>
  <si>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</si>
  <si>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</si>
  <si>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</si>
  <si>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</si>
  <si>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</si>
  <si>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</si>
  <si>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</si>
  <si>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</si>
  <si>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</si>
  <si>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</si>
  <si>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</si>
  <si>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</si>
  <si>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</si>
  <si>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</si>
  <si>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</si>
  <si>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</si>
  <si>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</si>
  <si>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</si>
  <si>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</si>
  <si>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</si>
  <si>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</si>
  <si>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</si>
  <si>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</si>
  <si>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</si>
  <si>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</si>
  <si>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</si>
  <si>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</si>
  <si>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</si>
  <si>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</si>
  <si>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</si>
  <si>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</si>
  <si>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</si>
  <si>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</si>
  <si>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</si>
  <si>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</si>
  <si>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</si>
  <si>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</si>
  <si>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</si>
  <si>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</si>
  <si>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</si>
  <si>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</si>
  <si>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</si>
  <si>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</si>
  <si>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</si>
  <si>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</si>
  <si>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</si>
  <si>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</si>
  <si>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</si>
  <si>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</si>
  <si>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</si>
  <si>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</si>
  <si>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</si>
  <si>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</si>
  <si>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</si>
  <si>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</si>
  <si>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</si>
  <si>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</si>
  <si>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</si>
  <si>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</si>
  <si>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</si>
  <si>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</si>
  <si>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</si>
  <si>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</si>
  <si>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</si>
  <si>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</si>
  <si>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</si>
  <si>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</si>
  <si>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</si>
  <si>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</si>
  <si>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</si>
  <si>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</si>
  <si>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</si>
  <si>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</si>
  <si>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</si>
  <si>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</si>
  <si>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</si>
  <si>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</si>
  <si>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</si>
  <si>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</si>
  <si>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</si>
  <si>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</si>
  <si>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</si>
  <si>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</si>
  <si>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</si>
  <si>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</si>
  <si>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</si>
  <si>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</si>
  <si>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</si>
  <si>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</si>
  <si>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</si>
  <si>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</si>
  <si>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</si>
  <si>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</si>
  <si>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</si>
  <si>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</si>
  <si>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</si>
  <si>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</si>
  <si>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</si>
  <si>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</si>
  <si>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</si>
  <si>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</si>
  <si>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</si>
  <si>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</si>
  <si>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</si>
  <si>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</si>
  <si>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</si>
  <si>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</si>
  <si>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</si>
  <si>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</si>
  <si>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</si>
  <si>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</si>
  <si>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</si>
  <si>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</si>
  <si>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</si>
  <si>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</si>
  <si>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</si>
  <si>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</si>
  <si>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</si>
  <si>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</si>
  <si>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</si>
  <si>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</si>
  <si>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</si>
  <si>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</si>
  <si>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</si>
  <si>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</si>
  <si>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</si>
  <si>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</si>
  <si>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</si>
  <si>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</si>
  <si>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</si>
  <si>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</si>
  <si>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</si>
  <si>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</si>
  <si>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</si>
  <si>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</si>
  <si>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</si>
  <si>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</si>
  <si>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</si>
  <si>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</si>
  <si>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</si>
  <si>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</si>
  <si>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</si>
  <si>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</si>
  <si>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</si>
  <si>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</si>
  <si>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</si>
  <si>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</si>
  <si>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</si>
  <si>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</si>
  <si>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</si>
  <si>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</si>
  <si>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</si>
  <si>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</si>
  <si>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</si>
  <si>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</si>
  <si>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</si>
  <si>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</si>
  <si>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</si>
  <si>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</si>
  <si>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</si>
  <si>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</si>
  <si>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</si>
  <si>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</si>
  <si>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</si>
  <si>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</si>
  <si>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</si>
  <si>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</si>
  <si>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</si>
  <si>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</si>
  <si>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</si>
  <si>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</si>
  <si>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</si>
  <si>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</si>
  <si>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</si>
  <si>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</si>
  <si>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</si>
  <si>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</si>
  <si>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</si>
  <si>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</si>
  <si>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</si>
  <si>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</si>
  <si>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</si>
  <si>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</si>
  <si>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</si>
  <si>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</si>
  <si>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</si>
  <si>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</si>
  <si>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</si>
  <si>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</si>
  <si>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</si>
  <si>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</si>
  <si>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</si>
  <si>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</si>
  <si>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</si>
  <si>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</si>
  <si>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</si>
  <si>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</si>
  <si>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</si>
  <si>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</si>
  <si>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</si>
  <si>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</si>
  <si>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</si>
  <si>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</si>
  <si>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</si>
  <si>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</si>
  <si>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</si>
  <si>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</si>
  <si>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</si>
  <si>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</si>
  <si>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</si>
  <si>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</si>
  <si>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</si>
  <si>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</si>
  <si>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</si>
  <si>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</si>
  <si>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</si>
  <si>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</si>
  <si>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</si>
  <si>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</si>
  <si>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</si>
  <si>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</si>
  <si>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</si>
  <si>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</si>
  <si>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</si>
  <si>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</si>
  <si>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</si>
  <si>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</si>
  <si>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</si>
  <si>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</si>
  <si>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</si>
  <si>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</si>
  <si>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</si>
  <si>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</si>
  <si>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</si>
  <si>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</si>
  <si>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</si>
  <si>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</si>
  <si>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</si>
  <si>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</si>
  <si>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</si>
  <si>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</si>
  <si>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</si>
  <si>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</si>
  <si>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</si>
  <si>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</si>
  <si>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</si>
  <si>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</si>
  <si>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</si>
  <si>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</si>
  <si>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</si>
  <si>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</si>
  <si>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</si>
  <si>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</si>
  <si>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</si>
  <si>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</si>
  <si>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</si>
  <si>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</si>
  <si>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</si>
  <si>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</si>
  <si>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</si>
  <si>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</si>
  <si>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</si>
  <si>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</si>
  <si>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</si>
  <si>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</si>
  <si>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</si>
  <si>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</si>
  <si>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</si>
  <si>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</si>
  <si>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</si>
  <si>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</si>
  <si>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</si>
  <si>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</si>
  <si>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</si>
  <si>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</si>
  <si>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</si>
  <si>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</si>
  <si>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</si>
  <si>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</si>
  <si>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</si>
  <si>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</si>
  <si>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</si>
  <si>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</si>
  <si>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</si>
  <si>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</si>
  <si>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</si>
  <si>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</si>
  <si>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</si>
  <si>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</si>
  <si>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</si>
  <si>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</si>
  <si>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</si>
  <si>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</si>
  <si>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</si>
  <si>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</si>
  <si>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</si>
  <si>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</si>
  <si>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</si>
  <si>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</si>
  <si>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</si>
  <si>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</si>
  <si>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</si>
  <si>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</si>
  <si>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</si>
  <si>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</si>
  <si>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</si>
  <si>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</si>
  <si>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</si>
  <si>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</si>
  <si>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</si>
  <si>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</si>
  <si>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</si>
  <si>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</si>
  <si>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</si>
  <si>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</si>
  <si>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</si>
  <si>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</si>
  <si>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</si>
  <si>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</si>
  <si>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</si>
  <si>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</si>
  <si>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</si>
  <si>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</si>
  <si>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</si>
  <si>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</si>
  <si>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</si>
  <si>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</si>
  <si>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</si>
  <si>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</si>
  <si>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</si>
  <si>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</si>
  <si>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</si>
  <si>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</si>
  <si>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</si>
  <si>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</si>
  <si>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</si>
  <si>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</si>
  <si>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</si>
  <si>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</si>
  <si>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</si>
  <si>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</si>
  <si>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</si>
  <si>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</si>
  <si>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</si>
  <si>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</si>
  <si>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</si>
  <si>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</si>
  <si>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</si>
  <si>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</si>
  <si>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</si>
  <si>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</si>
  <si>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</si>
  <si>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</si>
  <si>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</si>
  <si>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</si>
  <si>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</si>
  <si>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</si>
  <si>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</si>
  <si>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</si>
  <si>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</si>
  <si>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</si>
  <si>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</si>
  <si>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</si>
  <si>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</si>
  <si>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</si>
  <si>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</si>
  <si>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</si>
  <si>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</si>
  <si>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</si>
  <si>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</si>
  <si>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</si>
  <si>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</si>
  <si>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</si>
  <si>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</si>
  <si>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</si>
  <si>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</si>
  <si>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</si>
  <si>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</si>
  <si>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</si>
  <si>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</si>
  <si>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</si>
  <si>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</si>
  <si>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</si>
  <si>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</si>
  <si>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</si>
  <si>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</si>
  <si>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</si>
  <si>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</si>
  <si>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</si>
  <si>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</si>
  <si>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</si>
  <si>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</si>
  <si>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</si>
  <si>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</si>
  <si>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</si>
  <si>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</si>
  <si>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</si>
  <si>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</si>
  <si>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</si>
  <si>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</si>
  <si>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</si>
  <si>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</si>
  <si>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</si>
  <si>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</si>
  <si>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</si>
  <si>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</si>
  <si>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</si>
  <si>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</si>
  <si>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</si>
  <si>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</si>
  <si>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</si>
  <si>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</si>
  <si>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</si>
  <si>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</si>
  <si>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</si>
  <si>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</si>
  <si>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</si>
  <si>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</si>
  <si>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</si>
  <si>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</si>
  <si>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</si>
  <si>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</si>
  <si>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</si>
  <si>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</si>
  <si>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</si>
  <si>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</si>
  <si>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</si>
  <si>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</si>
  <si>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</si>
  <si>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</si>
  <si>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</si>
  <si>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</si>
  <si>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</si>
  <si>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</si>
  <si>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</si>
  <si>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</si>
  <si>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</si>
  <si>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</si>
  <si>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</si>
  <si>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</si>
  <si>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</si>
  <si>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</si>
  <si>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</si>
  <si>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</si>
  <si>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</si>
  <si>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</si>
  <si>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</si>
  <si>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</si>
  <si>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</si>
  <si>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</si>
  <si>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</si>
  <si>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</si>
  <si>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</si>
  <si>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</si>
  <si>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</si>
  <si>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</si>
  <si>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</si>
  <si>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</si>
  <si>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</si>
  <si>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</si>
  <si>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</si>
  <si>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</si>
  <si>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</si>
  <si>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</si>
  <si>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</si>
  <si>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</si>
  <si>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</si>
  <si>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</si>
  <si>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</si>
  <si>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</si>
  <si>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</si>
  <si>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</si>
  <si>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</si>
  <si>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</si>
  <si>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</si>
  <si>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</si>
  <si>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</si>
  <si>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</si>
  <si>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</si>
  <si>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</si>
  <si>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</si>
  <si>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</si>
  <si>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</si>
  <si>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</si>
  <si>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</si>
  <si>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</si>
  <si>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</si>
  <si>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</si>
  <si>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</si>
  <si>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</si>
  <si>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</si>
  <si>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</si>
  <si>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</si>
  <si>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</si>
  <si>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</si>
  <si>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</si>
  <si>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</si>
  <si>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</si>
  <si>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</si>
  <si>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</si>
  <si>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</si>
  <si>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</si>
  <si>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</si>
  <si>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</si>
  <si>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</si>
  <si>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</si>
  <si>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</si>
  <si>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</si>
  <si>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</si>
  <si>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</si>
  <si>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</si>
  <si>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</si>
  <si>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</si>
  <si>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</si>
  <si>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</si>
  <si>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</si>
  <si>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</si>
  <si>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</si>
  <si>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</si>
  <si>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</si>
  <si>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</si>
  <si>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</si>
  <si>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</si>
  <si>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</si>
  <si>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</si>
  <si>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</si>
  <si>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</si>
  <si>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</si>
  <si>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</si>
  <si>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</si>
  <si>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</si>
  <si>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</si>
  <si>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</si>
  <si>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</si>
  <si>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</si>
  <si>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</si>
  <si>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</si>
  <si>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</si>
  <si>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</si>
  <si>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</si>
  <si>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</si>
  <si>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</si>
  <si>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</si>
  <si>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</si>
  <si>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</si>
  <si>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</si>
  <si>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</si>
  <si>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</si>
  <si>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</si>
  <si>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</si>
  <si>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</si>
  <si>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</si>
  <si>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</si>
  <si>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</si>
  <si>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</si>
  <si>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</si>
  <si>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</si>
  <si>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</si>
  <si>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</si>
  <si>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</si>
  <si>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</si>
  <si>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</si>
  <si>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</si>
  <si>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</si>
  <si>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</si>
  <si>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</si>
  <si>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</si>
  <si>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</si>
  <si>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</si>
  <si>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</si>
  <si>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</si>
  <si>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</si>
  <si>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</si>
  <si>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</si>
  <si>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</si>
  <si>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</si>
  <si>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36297945940</t>
  </si>
  <si>
    <t>02719240</t>
  </si>
  <si>
    <t>080750820</t>
  </si>
  <si>
    <t>VODOOPSKRBA d.o.o. za javnu vodoopskrbu mi odvodnju</t>
  </si>
  <si>
    <t>P. Berislavića 39</t>
  </si>
  <si>
    <t>komunalac@sk.t-com.hr</t>
  </si>
  <si>
    <t>044855422</t>
  </si>
  <si>
    <t>SABINE BLAŽEVIĆ</t>
  </si>
  <si>
    <t>MATEA MIKULČIĆ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</si>
</sst>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1545222.88</v>
      </c>
      <c r="I3" s="31">
        <f>ABS(ROUND(J3,0)-J3)+ABS(ROUND(K3,0)-K3)</f>
        <v>0</v>
      </c>
      <c r="J3" s="31">
        <f>Bilanca!I10</f>
        <v>26403130</v>
      </c>
      <c r="K3" s="31">
        <f>Bilanca!J10</f>
        <v>25429007</v>
      </c>
    </row>
    <row r="4" spans="1:11" ht="12.75">
      <c r="A4" s="4" t="s">
        <v>1088</v>
      </c>
      <c r="B4" s="29" t="s">
        <v>1888</v>
      </c>
      <c r="D4" s="4" t="s">
        <v>1521</v>
      </c>
      <c r="E4" s="4">
        <v>1</v>
      </c>
      <c r="F4" s="4">
        <f>Bilanca!G11</f>
        <v>3</v>
      </c>
      <c r="G4" s="4">
        <f>IF(Bilanca!H11=0,"",Bilanca!H11)</f>
      </c>
      <c r="H4" s="30">
        <f>J4/100*F4+2*K4/100*F4</f>
        <v>90</v>
      </c>
      <c r="I4" s="31">
        <f>ABS(ROUND(J4,0)-J4)+ABS(ROUND(K4,0)-K4)</f>
        <v>0</v>
      </c>
      <c r="J4" s="31">
        <f>Bilanca!I11</f>
        <v>2000</v>
      </c>
      <c r="K4" s="31">
        <f>Bilanca!J11</f>
        <v>500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02719240</v>
      </c>
      <c r="D6" s="4" t="s">
        <v>1521</v>
      </c>
      <c r="E6" s="4">
        <v>1</v>
      </c>
      <c r="F6" s="4">
        <f>Bilanca!G13</f>
        <v>5</v>
      </c>
      <c r="G6" s="4">
        <f>IF(Bilanca!H13=0,"",Bilanca!H13)</f>
      </c>
      <c r="H6" s="30">
        <f aca="true" t="shared" si="0" ref="H6:H45">J6/100*F6+2*K6/100*F6</f>
        <v>150</v>
      </c>
      <c r="I6" s="31">
        <f aca="true" t="shared" si="1" ref="I6:I45">ABS(ROUND(J6,0)-J6)+ABS(ROUND(K6,0)-K6)</f>
        <v>0</v>
      </c>
      <c r="J6" s="31">
        <f>Bilanca!I13</f>
        <v>2000</v>
      </c>
      <c r="K6" s="31">
        <f>Bilanca!J13</f>
        <v>500</v>
      </c>
    </row>
    <row r="7" spans="1:11" ht="12.75">
      <c r="A7" s="4" t="s">
        <v>2353</v>
      </c>
      <c r="B7" s="29" t="str">
        <f>RefStr!M27</f>
        <v>080750820</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36297945940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VODOOPSKRBA d.o.o. za javnu vodoopskrbu mi odvodnju</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44450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Hrvatska Dubica</v>
      </c>
      <c r="D11" s="4" t="s">
        <v>1521</v>
      </c>
      <c r="E11" s="4">
        <v>1</v>
      </c>
      <c r="F11" s="4">
        <f>Bilanca!G18</f>
        <v>10</v>
      </c>
      <c r="G11" s="4">
        <f>IF(Bilanca!H18=0,"",Bilanca!H18)</f>
      </c>
      <c r="H11" s="30">
        <f t="shared" si="0"/>
        <v>7725814.4</v>
      </c>
      <c r="I11" s="31">
        <f t="shared" si="1"/>
        <v>0</v>
      </c>
      <c r="J11" s="31">
        <f>Bilanca!I18</f>
        <v>26401130</v>
      </c>
      <c r="K11" s="31">
        <f>Bilanca!J18</f>
        <v>25428507</v>
      </c>
    </row>
    <row r="12" spans="1:11" ht="12.75">
      <c r="A12" s="4" t="s">
        <v>2357</v>
      </c>
      <c r="B12" s="29" t="str">
        <f>TRIM(RefStr!C33)</f>
        <v>P. Berislavića 39</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komunalac@sk.t-com.hr</v>
      </c>
      <c r="D13" s="4" t="s">
        <v>1521</v>
      </c>
      <c r="E13" s="4">
        <v>1</v>
      </c>
      <c r="F13" s="4">
        <f>Bilanca!G20</f>
        <v>12</v>
      </c>
      <c r="G13" s="4">
        <f>IF(Bilanca!H20=0,"",Bilanca!H20)</f>
      </c>
      <c r="H13" s="30">
        <f t="shared" si="0"/>
        <v>6257879.279999999</v>
      </c>
      <c r="I13" s="31">
        <f t="shared" si="1"/>
        <v>0</v>
      </c>
      <c r="J13" s="31">
        <f>Bilanca!I20</f>
        <v>18092428</v>
      </c>
      <c r="K13" s="31">
        <f>Bilanca!J20</f>
        <v>17028283</v>
      </c>
    </row>
    <row r="14" spans="1:11" ht="12.75">
      <c r="A14" s="4" t="s">
        <v>1194</v>
      </c>
      <c r="B14" s="29">
        <f>TRIM(RefStr!C37)</f>
      </c>
      <c r="D14" s="4" t="s">
        <v>1521</v>
      </c>
      <c r="E14" s="4">
        <v>1</v>
      </c>
      <c r="F14" s="4">
        <f>Bilanca!G21</f>
        <v>13</v>
      </c>
      <c r="G14" s="4">
        <f>IF(Bilanca!H21=0,"",Bilanca!H21)</f>
      </c>
      <c r="H14" s="30">
        <f t="shared" si="0"/>
        <v>1277.12</v>
      </c>
      <c r="I14" s="31">
        <f t="shared" si="1"/>
        <v>0</v>
      </c>
      <c r="J14" s="31">
        <f>Bilanca!I21</f>
        <v>3982</v>
      </c>
      <c r="K14" s="31">
        <f>Bilanca!J21</f>
        <v>2921</v>
      </c>
    </row>
    <row r="15" spans="1:11" ht="12.75">
      <c r="A15" s="4" t="s">
        <v>2360</v>
      </c>
      <c r="B15" s="29" t="str">
        <f>TEXT(RefStr!J39,"00")</f>
        <v>03</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149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4266885.42</v>
      </c>
      <c r="I18" s="31">
        <f t="shared" si="1"/>
        <v>0</v>
      </c>
      <c r="J18" s="31">
        <f>Bilanca!I25</f>
        <v>8304720</v>
      </c>
      <c r="K18" s="31">
        <f>Bilanca!J25</f>
        <v>8397303</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355398.32</v>
      </c>
      <c r="I38" s="31">
        <f t="shared" si="1"/>
        <v>0</v>
      </c>
      <c r="J38" s="31">
        <f>Bilanca!I45</f>
        <v>278340</v>
      </c>
      <c r="K38" s="31">
        <f>Bilanca!J45</f>
        <v>341098</v>
      </c>
    </row>
    <row r="39" spans="1:11" ht="12.75">
      <c r="A39" s="4" t="s">
        <v>1216</v>
      </c>
      <c r="B39" s="29" t="str">
        <f>RefStr!C68</f>
        <v>SABINE BLAŽEVIĆ</v>
      </c>
      <c r="D39" s="4" t="s">
        <v>1521</v>
      </c>
      <c r="E39" s="4">
        <v>1</v>
      </c>
      <c r="F39" s="4">
        <f>Bilanca!G46</f>
        <v>38</v>
      </c>
      <c r="G39" s="4">
        <f>IF(Bilanca!H46=0,"",Bilanca!H46)</f>
      </c>
      <c r="H39" s="30">
        <f t="shared" si="0"/>
        <v>35670.979999999996</v>
      </c>
      <c r="I39" s="31">
        <f t="shared" si="1"/>
        <v>0</v>
      </c>
      <c r="J39" s="31">
        <f>Bilanca!I46</f>
        <v>28959</v>
      </c>
      <c r="K39" s="31">
        <f>Bilanca!J46</f>
        <v>32456</v>
      </c>
    </row>
    <row r="40" spans="1:11" ht="12.75">
      <c r="A40" s="4" t="s">
        <v>1217</v>
      </c>
      <c r="B40" s="29" t="str">
        <f>TRIM(RefStr!C70)</f>
        <v>044855422</v>
      </c>
      <c r="D40" s="4" t="s">
        <v>1521</v>
      </c>
      <c r="E40" s="4">
        <v>1</v>
      </c>
      <c r="F40" s="4">
        <f>Bilanca!G47</f>
        <v>39</v>
      </c>
      <c r="G40" s="4">
        <f>IF(Bilanca!H47=0,"",Bilanca!H47)</f>
      </c>
      <c r="H40" s="30">
        <f t="shared" si="0"/>
        <v>36609.69</v>
      </c>
      <c r="I40" s="31">
        <f t="shared" si="1"/>
        <v>0</v>
      </c>
      <c r="J40" s="31">
        <f>Bilanca!I47</f>
        <v>28959</v>
      </c>
      <c r="K40" s="31">
        <f>Bilanca!J47</f>
        <v>32456</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komunalac@sk.t-com.hr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MATEA MIKULČIĆ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238438.24</v>
      </c>
      <c r="I47" s="31">
        <f t="shared" si="3"/>
        <v>0</v>
      </c>
      <c r="J47" s="31">
        <f>Bilanca!I54</f>
        <v>144846</v>
      </c>
      <c r="K47" s="31">
        <f>Bilanca!J54</f>
        <v>186749</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165970.84000000003</v>
      </c>
      <c r="I50" s="31">
        <f t="shared" si="3"/>
        <v>0</v>
      </c>
      <c r="J50" s="31">
        <f>Bilanca!I57</f>
        <v>113540</v>
      </c>
      <c r="K50" s="31">
        <f>Bilanca!J57</f>
        <v>112588</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91610.28</v>
      </c>
      <c r="I52" s="31">
        <f t="shared" si="3"/>
        <v>0</v>
      </c>
      <c r="J52" s="31">
        <f>Bilanca!I59</f>
        <v>31306</v>
      </c>
      <c r="K52" s="31">
        <f>Bilanca!J59</f>
        <v>74161</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679438160.66</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219442.23</v>
      </c>
      <c r="I64" s="31">
        <f t="shared" si="3"/>
        <v>0</v>
      </c>
      <c r="J64" s="31">
        <f>Bilanca!I71</f>
        <v>104535</v>
      </c>
      <c r="K64" s="31">
        <f>Bilanca!J71</f>
        <v>121893</v>
      </c>
    </row>
    <row r="65" spans="1:11" ht="12.75">
      <c r="A65" s="4" t="s">
        <v>687</v>
      </c>
      <c r="B65" s="29" t="str">
        <f>RefStr!N19</f>
        <v>HSFI</v>
      </c>
      <c r="D65" s="4" t="s">
        <v>1521</v>
      </c>
      <c r="E65" s="4">
        <v>1</v>
      </c>
      <c r="F65" s="4">
        <f>Bilanca!G72</f>
        <v>64</v>
      </c>
      <c r="G65" s="4">
        <f>IF(Bilanca!H72=0,"",Bilanca!H72)</f>
      </c>
      <c r="H65" s="30">
        <f t="shared" si="2"/>
        <v>2928.64</v>
      </c>
      <c r="I65" s="31">
        <f t="shared" si="3"/>
        <v>0</v>
      </c>
      <c r="J65" s="31">
        <f>Bilanca!I72</f>
        <v>1186</v>
      </c>
      <c r="K65" s="31">
        <f>Bilanca!J72</f>
        <v>1695</v>
      </c>
    </row>
    <row r="66" spans="1:11" ht="12.75">
      <c r="A66" s="4" t="s">
        <v>688</v>
      </c>
      <c r="B66" s="29">
        <f>RefStr!C23</f>
        <v>1</v>
      </c>
      <c r="D66" s="4" t="s">
        <v>1521</v>
      </c>
      <c r="E66" s="4">
        <v>1</v>
      </c>
      <c r="F66" s="4">
        <f>Bilanca!G73</f>
        <v>65</v>
      </c>
      <c r="G66" s="4">
        <f>IF(Bilanca!H73=0,"",Bilanca!H73)</f>
      </c>
      <c r="H66" s="30">
        <f t="shared" si="2"/>
        <v>50847066.4</v>
      </c>
      <c r="I66" s="31">
        <f t="shared" si="3"/>
        <v>0</v>
      </c>
      <c r="J66" s="31">
        <f>Bilanca!I73</f>
        <v>26682656</v>
      </c>
      <c r="K66" s="31">
        <f>Bilanca!J73</f>
        <v>25771800</v>
      </c>
    </row>
    <row r="67" spans="1:11" ht="12.75">
      <c r="A67" s="4" t="s">
        <v>689</v>
      </c>
      <c r="B67" s="29" t="str">
        <f>RefStr!L35</f>
        <v>044855422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491917.35</v>
      </c>
      <c r="I68" s="31">
        <f t="shared" si="3"/>
        <v>0</v>
      </c>
      <c r="J68" s="31">
        <f>Bilanca!I76</f>
        <v>234487</v>
      </c>
      <c r="K68" s="31">
        <f>Bilanca!J76</f>
        <v>249859</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501813.63</v>
      </c>
      <c r="I82" s="31">
        <f t="shared" si="3"/>
        <v>0</v>
      </c>
      <c r="J82" s="31">
        <f>Bilanca!I90</f>
        <v>190549</v>
      </c>
      <c r="K82" s="31">
        <f>Bilanca!J90</f>
        <v>214487</v>
      </c>
    </row>
    <row r="83" spans="4:11" ht="12.75">
      <c r="D83" s="4" t="s">
        <v>1521</v>
      </c>
      <c r="E83" s="4">
        <v>1</v>
      </c>
      <c r="F83" s="4">
        <f>Bilanca!G91</f>
        <v>82</v>
      </c>
      <c r="G83" s="4">
        <f>IF(Bilanca!H91=0,"",Bilanca!H91)</f>
      </c>
      <c r="H83" s="30">
        <f t="shared" si="2"/>
        <v>508008.86</v>
      </c>
      <c r="I83" s="31">
        <f t="shared" si="3"/>
        <v>0</v>
      </c>
      <c r="J83" s="31">
        <f>Bilanca!I91</f>
        <v>190549</v>
      </c>
      <c r="K83" s="31">
        <f>Bilanca!J91</f>
        <v>214487</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45932.88</v>
      </c>
      <c r="I85" s="31">
        <f>ABS(ROUND(J85,0)-J85)+ABS(ROUND(K85,0)-K85)</f>
        <v>0</v>
      </c>
      <c r="J85" s="31">
        <f>Bilanca!I93</f>
        <v>23938</v>
      </c>
      <c r="K85" s="31">
        <f>Bilanca!J93</f>
        <v>15372</v>
      </c>
    </row>
    <row r="86" spans="4:11" ht="12.75">
      <c r="D86" s="4" t="s">
        <v>1521</v>
      </c>
      <c r="E86" s="4">
        <v>1</v>
      </c>
      <c r="F86" s="4">
        <f>Bilanca!G94</f>
        <v>85</v>
      </c>
      <c r="G86" s="4">
        <f>IF(Bilanca!H94=0,"",Bilanca!H94)</f>
      </c>
      <c r="H86" s="30">
        <f>J86/100*F86+2*K86/100*F86</f>
        <v>46479.7</v>
      </c>
      <c r="I86" s="31">
        <f>ABS(ROUND(J86,0)-J86)+ABS(ROUND(K86,0)-K86)</f>
        <v>0</v>
      </c>
      <c r="J86" s="31">
        <f>Bilanca!I94</f>
        <v>23938</v>
      </c>
      <c r="K86" s="31">
        <f>Bilanca!J94</f>
        <v>15372</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256018.90000000002</v>
      </c>
      <c r="I108" s="31">
        <f t="shared" si="5"/>
        <v>0</v>
      </c>
      <c r="J108" s="31">
        <f>Bilanca!I116</f>
        <v>97682</v>
      </c>
      <c r="K108" s="31">
        <f>Bilanca!J116</f>
        <v>70794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13224</v>
      </c>
      <c r="I115" s="31">
        <f t="shared" si="5"/>
        <v>0</v>
      </c>
      <c r="J115" s="31">
        <f>Bilanca!I123</f>
        <v>11600</v>
      </c>
      <c r="K115" s="31">
        <f>Bilanca!J123</f>
        <v>0</v>
      </c>
    </row>
    <row r="116" spans="4:11" ht="12.75">
      <c r="D116" s="4" t="s">
        <v>1521</v>
      </c>
      <c r="E116" s="4">
        <v>1</v>
      </c>
      <c r="F116" s="4">
        <f>Bilanca!G124</f>
        <v>115</v>
      </c>
      <c r="G116" s="4">
        <f>IF(Bilanca!H124=0,"",Bilanca!H124)</f>
      </c>
      <c r="H116" s="30">
        <f t="shared" si="4"/>
        <v>105756.3</v>
      </c>
      <c r="I116" s="31">
        <f t="shared" si="5"/>
        <v>0</v>
      </c>
      <c r="J116" s="31">
        <f>Bilanca!I124</f>
        <v>41264</v>
      </c>
      <c r="K116" s="31">
        <f>Bilanca!J124</f>
        <v>25349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46687.68</v>
      </c>
      <c r="I118" s="31">
        <f t="shared" si="5"/>
        <v>0</v>
      </c>
      <c r="J118" s="31">
        <f>Bilanca!I126</f>
        <v>13910</v>
      </c>
      <c r="K118" s="31">
        <f>Bilanca!J126</f>
        <v>12997</v>
      </c>
    </row>
    <row r="119" spans="4:11" ht="12.75">
      <c r="D119" s="4" t="s">
        <v>1521</v>
      </c>
      <c r="E119" s="4">
        <v>1</v>
      </c>
      <c r="F119" s="4">
        <f>Bilanca!G127</f>
        <v>118</v>
      </c>
      <c r="G119" s="4">
        <f>IF(Bilanca!H127=0,"",Bilanca!H127)</f>
      </c>
      <c r="H119" s="30">
        <f t="shared" si="4"/>
        <v>33035.28</v>
      </c>
      <c r="I119" s="31">
        <f t="shared" si="5"/>
        <v>0</v>
      </c>
      <c r="J119" s="31">
        <f>Bilanca!I127</f>
        <v>10846</v>
      </c>
      <c r="K119" s="31">
        <f>Bilanca!J127</f>
        <v>8575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82047.68</v>
      </c>
      <c r="I122" s="31">
        <f t="shared" si="5"/>
        <v>0</v>
      </c>
      <c r="J122" s="31">
        <f>Bilanca!I130</f>
        <v>20062</v>
      </c>
      <c r="K122" s="31">
        <f>Bilanca!J130</f>
        <v>23873</v>
      </c>
    </row>
    <row r="123" spans="4:11" ht="12.75">
      <c r="D123" s="4" t="s">
        <v>1521</v>
      </c>
      <c r="E123" s="4">
        <v>1</v>
      </c>
      <c r="F123" s="4">
        <f>Bilanca!G131</f>
        <v>122</v>
      </c>
      <c r="G123" s="4">
        <f>IF(Bilanca!H131=0,"",Bilanca!H131)</f>
      </c>
      <c r="H123" s="30">
        <f t="shared" si="4"/>
        <v>94248392.82</v>
      </c>
      <c r="I123" s="31">
        <f t="shared" si="5"/>
        <v>0</v>
      </c>
      <c r="J123" s="31">
        <f>Bilanca!I131</f>
        <v>26350487</v>
      </c>
      <c r="K123" s="31">
        <f>Bilanca!J131</f>
        <v>25451147</v>
      </c>
    </row>
    <row r="124" spans="4:11" ht="12.75">
      <c r="D124" s="4" t="s">
        <v>1521</v>
      </c>
      <c r="E124" s="4">
        <v>1</v>
      </c>
      <c r="F124" s="4">
        <f>Bilanca!G132</f>
        <v>123</v>
      </c>
      <c r="G124" s="4">
        <f>IF(Bilanca!H132=0,"",Bilanca!H132)</f>
      </c>
      <c r="H124" s="30">
        <f t="shared" si="4"/>
        <v>96218294.88</v>
      </c>
      <c r="I124" s="31">
        <f t="shared" si="5"/>
        <v>0</v>
      </c>
      <c r="J124" s="31">
        <f>Bilanca!I132</f>
        <v>26682656</v>
      </c>
      <c r="K124" s="31">
        <f>Bilanca!J132</f>
        <v>25771800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5758536.25</v>
      </c>
      <c r="I126" s="4">
        <f t="shared" si="5"/>
        <v>0</v>
      </c>
      <c r="J126" s="31">
        <f>RDG!I8</f>
        <v>1538639</v>
      </c>
      <c r="K126" s="31">
        <f>RDG!J8</f>
        <v>1534095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1798826.73</v>
      </c>
      <c r="I128" s="4">
        <f aca="true" t="shared" si="7" ref="I128:I190">ABS(ROUND(J128,0)-J128)+ABS(ROUND(K128,0)-K128)</f>
        <v>0</v>
      </c>
      <c r="J128" s="31">
        <f>RDG!I10</f>
        <v>476479</v>
      </c>
      <c r="K128" s="31">
        <f>RDG!J10</f>
        <v>469960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4147559</v>
      </c>
      <c r="I131" s="4">
        <f t="shared" si="7"/>
        <v>0</v>
      </c>
      <c r="J131" s="31">
        <f>RDG!I13</f>
        <v>1062160</v>
      </c>
      <c r="K131" s="31">
        <f>RDG!J13</f>
        <v>1064135</v>
      </c>
    </row>
    <row r="132" spans="4:11" ht="12.75">
      <c r="D132" s="4" t="s">
        <v>541</v>
      </c>
      <c r="E132" s="4">
        <v>2</v>
      </c>
      <c r="F132" s="4">
        <f>RDG!G14</f>
        <v>131</v>
      </c>
      <c r="G132" s="4">
        <f>IF(RDG!H14=0,"",RDG!H14)</f>
      </c>
      <c r="H132" s="30">
        <f t="shared" si="6"/>
        <v>5973081.24</v>
      </c>
      <c r="I132" s="4">
        <f t="shared" si="7"/>
        <v>0</v>
      </c>
      <c r="J132" s="31">
        <f>RDG!I14</f>
        <v>1515238</v>
      </c>
      <c r="K132" s="31">
        <f>RDG!J14</f>
        <v>1522183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736835.96</v>
      </c>
      <c r="I134" s="4">
        <f t="shared" si="7"/>
        <v>0</v>
      </c>
      <c r="J134" s="31">
        <f>RDG!I16</f>
        <v>196894</v>
      </c>
      <c r="K134" s="31">
        <f>RDG!J16</f>
        <v>178559</v>
      </c>
    </row>
    <row r="135" spans="4:11" ht="12.75">
      <c r="D135" s="4" t="s">
        <v>541</v>
      </c>
      <c r="E135" s="4">
        <v>2</v>
      </c>
      <c r="F135" s="4">
        <f>RDG!G17</f>
        <v>134</v>
      </c>
      <c r="G135" s="4">
        <f>IF(RDG!H17=0,"",RDG!H17)</f>
      </c>
      <c r="H135" s="30">
        <f t="shared" si="6"/>
        <v>481853.27999999997</v>
      </c>
      <c r="I135" s="4">
        <f t="shared" si="7"/>
        <v>0</v>
      </c>
      <c r="J135" s="31">
        <f>RDG!I17</f>
        <v>118182</v>
      </c>
      <c r="K135" s="31">
        <f>RDG!J17</f>
        <v>120705</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264411.2</v>
      </c>
      <c r="I137" s="4">
        <f t="shared" si="7"/>
        <v>0</v>
      </c>
      <c r="J137" s="31">
        <f>RDG!I19</f>
        <v>78712</v>
      </c>
      <c r="K137" s="31">
        <f>RDG!J19</f>
        <v>57854</v>
      </c>
    </row>
    <row r="138" spans="4:11" ht="12.75">
      <c r="D138" s="4" t="s">
        <v>541</v>
      </c>
      <c r="E138" s="4">
        <v>2</v>
      </c>
      <c r="F138" s="4">
        <f>RDG!G20</f>
        <v>137</v>
      </c>
      <c r="G138" s="4">
        <f>IF(RDG!H20=0,"",RDG!H20)</f>
      </c>
      <c r="H138" s="30">
        <f t="shared" si="6"/>
        <v>956877.8699999999</v>
      </c>
      <c r="I138" s="4">
        <f t="shared" si="7"/>
        <v>0</v>
      </c>
      <c r="J138" s="31">
        <f>RDG!I20</f>
        <v>219203</v>
      </c>
      <c r="K138" s="31">
        <f>RDG!J20</f>
        <v>239624</v>
      </c>
    </row>
    <row r="139" spans="4:11" ht="12.75">
      <c r="D139" s="4" t="s">
        <v>541</v>
      </c>
      <c r="E139" s="4">
        <v>2</v>
      </c>
      <c r="F139" s="4">
        <f>RDG!G21</f>
        <v>138</v>
      </c>
      <c r="G139" s="4">
        <f>IF(RDG!H21=0,"",RDG!H21)</f>
      </c>
      <c r="H139" s="30">
        <f t="shared" si="6"/>
        <v>644965.0800000001</v>
      </c>
      <c r="I139" s="4">
        <f t="shared" si="7"/>
        <v>0</v>
      </c>
      <c r="J139" s="31">
        <f>RDG!I21</f>
        <v>146414</v>
      </c>
      <c r="K139" s="31">
        <f>RDG!J21</f>
        <v>160476</v>
      </c>
    </row>
    <row r="140" spans="4:11" ht="12.75">
      <c r="D140" s="4" t="s">
        <v>541</v>
      </c>
      <c r="E140" s="4">
        <v>2</v>
      </c>
      <c r="F140" s="4">
        <f>RDG!G22</f>
        <v>139</v>
      </c>
      <c r="G140" s="4">
        <f>IF(RDG!H22=0,"",RDG!H22)</f>
      </c>
      <c r="H140" s="30">
        <f t="shared" si="6"/>
        <v>178727.59</v>
      </c>
      <c r="I140" s="4">
        <f t="shared" si="7"/>
        <v>0</v>
      </c>
      <c r="J140" s="31">
        <f>RDG!I22</f>
        <v>40619</v>
      </c>
      <c r="K140" s="31">
        <f>RDG!J22</f>
        <v>43981</v>
      </c>
    </row>
    <row r="141" spans="4:11" ht="12.75">
      <c r="D141" s="4" t="s">
        <v>541</v>
      </c>
      <c r="E141" s="4">
        <v>2</v>
      </c>
      <c r="F141" s="4">
        <f>RDG!G23</f>
        <v>140</v>
      </c>
      <c r="G141" s="4">
        <f>IF(RDG!H23=0,"",RDG!H23)</f>
      </c>
      <c r="H141" s="30">
        <f t="shared" si="6"/>
        <v>143505.6</v>
      </c>
      <c r="I141" s="4">
        <f t="shared" si="7"/>
        <v>0</v>
      </c>
      <c r="J141" s="31">
        <f>RDG!I23</f>
        <v>32170</v>
      </c>
      <c r="K141" s="31">
        <f>RDG!J23</f>
        <v>35167</v>
      </c>
    </row>
    <row r="142" spans="4:11" ht="12.75">
      <c r="D142" s="4" t="s">
        <v>541</v>
      </c>
      <c r="E142" s="4">
        <v>2</v>
      </c>
      <c r="F142" s="4">
        <f>RDG!G24</f>
        <v>141</v>
      </c>
      <c r="G142" s="4">
        <f>IF(RDG!H24=0,"",RDG!H24)</f>
      </c>
      <c r="H142" s="30">
        <f t="shared" si="6"/>
        <v>4521025.41</v>
      </c>
      <c r="I142" s="4">
        <f t="shared" si="7"/>
        <v>0</v>
      </c>
      <c r="J142" s="31">
        <f>RDG!I24</f>
        <v>1072987</v>
      </c>
      <c r="K142" s="31">
        <f>RDG!J24</f>
        <v>1066707</v>
      </c>
    </row>
    <row r="143" spans="4:11" ht="12.75">
      <c r="D143" s="4" t="s">
        <v>541</v>
      </c>
      <c r="E143" s="4">
        <v>2</v>
      </c>
      <c r="F143" s="4">
        <f>RDG!G25</f>
        <v>142</v>
      </c>
      <c r="G143" s="4">
        <f>IF(RDG!H25=0,"",RDG!H25)</f>
      </c>
      <c r="H143" s="30">
        <f t="shared" si="6"/>
        <v>131484.9</v>
      </c>
      <c r="I143" s="4">
        <f t="shared" si="7"/>
        <v>0</v>
      </c>
      <c r="J143" s="31">
        <f>RDG!I25</f>
        <v>23431</v>
      </c>
      <c r="K143" s="31">
        <f>RDG!J25</f>
        <v>34582</v>
      </c>
    </row>
    <row r="144" spans="4:11" ht="12.75">
      <c r="D144" s="4" t="s">
        <v>541</v>
      </c>
      <c r="E144" s="4">
        <v>2</v>
      </c>
      <c r="F144" s="4">
        <f>RDG!G26</f>
        <v>143</v>
      </c>
      <c r="G144" s="4">
        <f>IF(RDG!H26=0,"",RDG!H26)</f>
      </c>
      <c r="H144" s="30">
        <f t="shared" si="6"/>
        <v>11647.35</v>
      </c>
      <c r="I144" s="4">
        <f t="shared" si="7"/>
        <v>0</v>
      </c>
      <c r="J144" s="31">
        <f>RDG!I26</f>
        <v>2723</v>
      </c>
      <c r="K144" s="31">
        <f>RDG!J26</f>
        <v>2711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11810.25</v>
      </c>
      <c r="I146" s="4">
        <f t="shared" si="7"/>
        <v>0</v>
      </c>
      <c r="J146" s="31">
        <f>RDG!I28</f>
        <v>2723</v>
      </c>
      <c r="K146" s="31">
        <f>RDG!J28</f>
        <v>2711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22784.300000000003</v>
      </c>
      <c r="I155" s="4">
        <f t="shared" si="7"/>
        <v>0</v>
      </c>
      <c r="J155" s="31">
        <f>RDG!I37</f>
        <v>3427</v>
      </c>
      <c r="K155" s="31">
        <f>RDG!J37</f>
        <v>5684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623.07</v>
      </c>
      <c r="I162" s="4">
        <f t="shared" si="7"/>
        <v>0</v>
      </c>
      <c r="J162" s="31">
        <f>RDG!I44</f>
        <v>73</v>
      </c>
      <c r="K162" s="31">
        <f>RDG!J44</f>
        <v>157</v>
      </c>
    </row>
    <row r="163" spans="4:11" ht="12.75">
      <c r="D163" s="4" t="s">
        <v>541</v>
      </c>
      <c r="E163" s="4">
        <v>2</v>
      </c>
      <c r="F163" s="4">
        <f>RDG!G45</f>
        <v>162</v>
      </c>
      <c r="G163" s="4">
        <f>IF(RDG!H45=0,"",RDG!H45)</f>
      </c>
      <c r="H163" s="30">
        <f t="shared" si="6"/>
        <v>1.62</v>
      </c>
      <c r="I163" s="4">
        <f t="shared" si="7"/>
        <v>0</v>
      </c>
      <c r="J163" s="31">
        <f>RDG!I45</f>
        <v>1</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23627.480000000003</v>
      </c>
      <c r="I165" s="4">
        <f t="shared" si="7"/>
        <v>0</v>
      </c>
      <c r="J165" s="31">
        <f>RDG!I47</f>
        <v>3353</v>
      </c>
      <c r="K165" s="31">
        <f>RDG!J47</f>
        <v>5527</v>
      </c>
    </row>
    <row r="166" spans="4:11" ht="12.75">
      <c r="D166" s="4" t="s">
        <v>541</v>
      </c>
      <c r="E166" s="4">
        <v>2</v>
      </c>
      <c r="F166" s="4">
        <f>RDG!G48</f>
        <v>165</v>
      </c>
      <c r="G166" s="4">
        <f>IF(RDG!H48=0,"",RDG!H48)</f>
      </c>
      <c r="H166" s="30">
        <f t="shared" si="6"/>
        <v>834.9</v>
      </c>
      <c r="I166" s="4">
        <f t="shared" si="7"/>
        <v>0</v>
      </c>
      <c r="J166" s="31">
        <f>RDG!I48</f>
        <v>258</v>
      </c>
      <c r="K166" s="31">
        <f>RDG!J48</f>
        <v>124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67.2</v>
      </c>
      <c r="I169" s="4">
        <f t="shared" si="7"/>
        <v>0</v>
      </c>
      <c r="J169" s="31">
        <f>RDG!I51</f>
        <v>0</v>
      </c>
      <c r="K169" s="31">
        <f>RDG!J51</f>
        <v>20</v>
      </c>
    </row>
    <row r="170" spans="4:11" ht="12.75">
      <c r="D170" s="4" t="s">
        <v>541</v>
      </c>
      <c r="E170" s="4">
        <v>2</v>
      </c>
      <c r="F170" s="4">
        <f>RDG!G52</f>
        <v>169</v>
      </c>
      <c r="G170" s="4">
        <f>IF(RDG!H52=0,"",RDG!H52)</f>
      </c>
      <c r="H170" s="30">
        <f t="shared" si="6"/>
        <v>49.010000000000005</v>
      </c>
      <c r="I170" s="4">
        <f t="shared" si="7"/>
        <v>0</v>
      </c>
      <c r="J170" s="31">
        <f>RDG!I52</f>
        <v>1</v>
      </c>
      <c r="K170" s="31">
        <f>RDG!J52</f>
        <v>14</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751.64</v>
      </c>
      <c r="I173" s="4">
        <f t="shared" si="7"/>
        <v>0</v>
      </c>
      <c r="J173" s="31">
        <f>RDG!I55</f>
        <v>257</v>
      </c>
      <c r="K173" s="31">
        <f>RDG!J55</f>
        <v>90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8180274.48</v>
      </c>
      <c r="I178" s="4">
        <f t="shared" si="7"/>
        <v>0</v>
      </c>
      <c r="J178" s="31">
        <f>RDG!I60</f>
        <v>1542066</v>
      </c>
      <c r="K178" s="31">
        <f>RDG!J60</f>
        <v>1539779</v>
      </c>
    </row>
    <row r="179" spans="4:11" ht="12.75">
      <c r="D179" s="4" t="s">
        <v>541</v>
      </c>
      <c r="E179" s="4">
        <v>2</v>
      </c>
      <c r="F179" s="4">
        <f>RDG!G61</f>
        <v>178</v>
      </c>
      <c r="G179" s="4">
        <f>IF(RDG!H61=0,"",RDG!H61)</f>
      </c>
      <c r="H179" s="30">
        <f t="shared" si="6"/>
        <v>8116995.8</v>
      </c>
      <c r="I179" s="4">
        <f t="shared" si="7"/>
        <v>0</v>
      </c>
      <c r="J179" s="31">
        <f>RDG!I61</f>
        <v>1515496</v>
      </c>
      <c r="K179" s="31">
        <f>RDG!J61</f>
        <v>1522307</v>
      </c>
    </row>
    <row r="180" spans="4:11" ht="12.75">
      <c r="D180" s="4" t="s">
        <v>541</v>
      </c>
      <c r="E180" s="4">
        <v>2</v>
      </c>
      <c r="F180" s="4">
        <f>RDG!G62</f>
        <v>179</v>
      </c>
      <c r="G180" s="4">
        <f>IF(RDG!H62=0,"",RDG!H62)</f>
      </c>
      <c r="H180" s="30">
        <f t="shared" si="6"/>
        <v>110110.06</v>
      </c>
      <c r="I180" s="4">
        <f t="shared" si="7"/>
        <v>0</v>
      </c>
      <c r="J180" s="31">
        <f>RDG!I62</f>
        <v>26570</v>
      </c>
      <c r="K180" s="31">
        <f>RDG!J62</f>
        <v>17472</v>
      </c>
    </row>
    <row r="181" spans="4:11" ht="12.75">
      <c r="D181" s="4" t="s">
        <v>541</v>
      </c>
      <c r="E181" s="4">
        <v>2</v>
      </c>
      <c r="F181" s="4">
        <f>RDG!G63</f>
        <v>180</v>
      </c>
      <c r="G181" s="4">
        <f>IF(RDG!H63=0,"",RDG!H63)</f>
      </c>
      <c r="H181" s="30">
        <f t="shared" si="6"/>
        <v>110725.2</v>
      </c>
      <c r="I181" s="4">
        <f t="shared" si="7"/>
        <v>0</v>
      </c>
      <c r="J181" s="31">
        <f>RDG!I63</f>
        <v>26570</v>
      </c>
      <c r="K181" s="31">
        <f>RDG!J63</f>
        <v>17472</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12432.42</v>
      </c>
      <c r="I183" s="4">
        <f t="shared" si="7"/>
        <v>0</v>
      </c>
      <c r="J183" s="31">
        <f>RDG!I65</f>
        <v>2631</v>
      </c>
      <c r="K183" s="31">
        <f>RDG!J65</f>
        <v>2100</v>
      </c>
    </row>
    <row r="184" spans="4:11" ht="12.75">
      <c r="D184" s="4" t="s">
        <v>541</v>
      </c>
      <c r="E184" s="4">
        <v>2</v>
      </c>
      <c r="F184" s="4">
        <f>RDG!G66</f>
        <v>183</v>
      </c>
      <c r="G184" s="4">
        <f>IF(RDG!H66=0,"",RDG!H66)</f>
      </c>
      <c r="H184" s="30">
        <f t="shared" si="6"/>
        <v>100069.88999999998</v>
      </c>
      <c r="I184" s="4">
        <f t="shared" si="7"/>
        <v>0</v>
      </c>
      <c r="J184" s="31">
        <f>RDG!I66</f>
        <v>23939</v>
      </c>
      <c r="K184" s="31">
        <f>RDG!J66</f>
        <v>15372</v>
      </c>
    </row>
    <row r="185" spans="4:11" ht="12.75">
      <c r="D185" s="4" t="s">
        <v>541</v>
      </c>
      <c r="E185" s="4">
        <v>2</v>
      </c>
      <c r="F185" s="4">
        <f>RDG!G67</f>
        <v>184</v>
      </c>
      <c r="G185" s="4">
        <f>IF(RDG!H67=0,"",RDG!H67)</f>
      </c>
      <c r="H185" s="30">
        <f t="shared" si="6"/>
        <v>100616.72</v>
      </c>
      <c r="I185" s="4">
        <f t="shared" si="7"/>
        <v>0</v>
      </c>
      <c r="J185" s="31">
        <f>RDG!I67</f>
        <v>23939</v>
      </c>
      <c r="K185" s="31">
        <f>RDG!J67</f>
        <v>15372</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3181983.42</v>
      </c>
      <c r="I232" s="4">
        <f t="shared" si="11"/>
        <v>0</v>
      </c>
      <c r="J232" s="31">
        <f>Dodatni!I25</f>
        <v>457140</v>
      </c>
      <c r="K232" s="31">
        <f>Dodatni!J25</f>
        <v>460171</v>
      </c>
    </row>
    <row r="233" spans="4:11" ht="12.75">
      <c r="D233" s="4" t="s">
        <v>1522</v>
      </c>
      <c r="E233" s="4">
        <v>3</v>
      </c>
      <c r="F233" s="4">
        <f>Dodatni!H26</f>
        <v>232</v>
      </c>
      <c r="H233" s="30">
        <f t="shared" si="10"/>
        <v>68191.76000000001</v>
      </c>
      <c r="I233" s="4">
        <f t="shared" si="11"/>
        <v>0</v>
      </c>
      <c r="J233" s="31">
        <f>Dodatni!I26</f>
        <v>9815</v>
      </c>
      <c r="K233" s="31">
        <f>Dodatni!J26</f>
        <v>9789</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68779.62</v>
      </c>
      <c r="I235" s="4">
        <f t="shared" si="11"/>
        <v>0</v>
      </c>
      <c r="J235" s="31">
        <f>Dodatni!I28</f>
        <v>9815</v>
      </c>
      <c r="K235" s="31">
        <f>Dodatni!J28</f>
        <v>9789</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22476.64</v>
      </c>
      <c r="I237" s="4">
        <f t="shared" si="11"/>
        <v>0</v>
      </c>
      <c r="J237" s="31">
        <f>Dodatni!I30</f>
        <v>9524</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3427685.58</v>
      </c>
      <c r="I243" s="4">
        <f t="shared" si="11"/>
        <v>0</v>
      </c>
      <c r="J243" s="31">
        <f>Dodatni!I37</f>
        <v>476479</v>
      </c>
      <c r="K243" s="31">
        <f>Dodatni!J37</f>
        <v>469960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475375.32</v>
      </c>
      <c r="I253" s="4">
        <f t="shared" si="11"/>
        <v>0</v>
      </c>
      <c r="J253" s="31">
        <f>Dodatni!I50</f>
        <v>62943</v>
      </c>
      <c r="K253" s="31">
        <f>Dodatni!J50</f>
        <v>62849</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3060</v>
      </c>
      <c r="I256" s="4">
        <f t="shared" si="11"/>
        <v>0</v>
      </c>
      <c r="J256" s="31">
        <f>Dodatni!I53</f>
        <v>0</v>
      </c>
      <c r="K256" s="31">
        <f>Dodatni!J53</f>
        <v>600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27182.050000000003</v>
      </c>
      <c r="I260" s="4">
        <f t="shared" si="11"/>
        <v>0</v>
      </c>
      <c r="J260" s="31">
        <f>Dodatni!I57</f>
        <v>3445</v>
      </c>
      <c r="K260" s="31">
        <f>Dodatni!J57</f>
        <v>3525</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26399.120000000003</v>
      </c>
      <c r="I263" s="4">
        <f t="shared" si="11"/>
        <v>0</v>
      </c>
      <c r="J263" s="31">
        <f>Dodatni!I60</f>
        <v>2376</v>
      </c>
      <c r="K263" s="31">
        <f>Dodatni!J60</f>
        <v>3850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9108</v>
      </c>
      <c r="I265" s="4">
        <f t="shared" si="11"/>
        <v>0</v>
      </c>
      <c r="J265" s="31">
        <f>Dodatni!I62</f>
        <v>250</v>
      </c>
      <c r="K265" s="31">
        <f>Dodatni!J62</f>
        <v>1600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196995.27</v>
      </c>
      <c r="I268" s="4">
        <f t="shared" si="11"/>
        <v>0</v>
      </c>
      <c r="J268" s="31">
        <f>Dodatni!I65</f>
        <v>16691</v>
      </c>
      <c r="K268" s="31">
        <f>Dodatni!J65</f>
        <v>28545</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1060.38</v>
      </c>
      <c r="I275" s="4">
        <f aca="true" t="shared" si="13" ref="I275:I284">ABS(ROUND(J275,0)-J275)+ABS(ROUND(K275,0)-K275)</f>
        <v>0</v>
      </c>
      <c r="J275" s="31">
        <f>Dodatni!I73</f>
        <v>73</v>
      </c>
      <c r="K275" s="31">
        <f>Dodatni!J73</f>
        <v>157</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38286.159999999996</v>
      </c>
      <c r="I279" s="4">
        <f t="shared" si="13"/>
        <v>0</v>
      </c>
      <c r="J279" s="31">
        <f>Dodatni!I78</f>
        <v>13772</v>
      </c>
      <c r="K279" s="31">
        <f>Dodatni!J78</f>
        <v>0</v>
      </c>
    </row>
    <row r="280" spans="4:11" ht="12.75">
      <c r="D280" s="4" t="s">
        <v>1522</v>
      </c>
      <c r="E280" s="4">
        <v>3</v>
      </c>
      <c r="F280" s="4">
        <f>Dodatni!H79</f>
        <v>279</v>
      </c>
      <c r="H280" s="30">
        <f t="shared" si="12"/>
        <v>26571.96</v>
      </c>
      <c r="I280" s="4">
        <f t="shared" si="13"/>
        <v>0</v>
      </c>
      <c r="J280" s="31">
        <f>Dodatni!I79</f>
        <v>9524</v>
      </c>
      <c r="K280" s="31">
        <f>Dodatni!J79</f>
        <v>0</v>
      </c>
    </row>
    <row r="281" spans="4:11" ht="12.75">
      <c r="D281" s="4" t="s">
        <v>1522</v>
      </c>
      <c r="E281" s="4">
        <v>3</v>
      </c>
      <c r="F281" s="4">
        <f>Dodatni!H80</f>
        <v>280</v>
      </c>
      <c r="H281" s="30">
        <f t="shared" si="12"/>
        <v>11894.4</v>
      </c>
      <c r="I281" s="4">
        <f t="shared" si="13"/>
        <v>0</v>
      </c>
      <c r="J281" s="31">
        <f>Dodatni!I80</f>
        <v>4248</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12064.32</v>
      </c>
      <c r="I285" s="4">
        <f aca="true" t="shared" si="15" ref="I285:I291">ABS(ROUND(J285,0)-J285)+ABS(ROUND(K285,0)-K285)</f>
        <v>0</v>
      </c>
      <c r="J285" s="31">
        <f>Dodatni!I84</f>
        <v>4248</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5536"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VODOOPSKRBA d.o.o. za javnu vodoopskrbu mi odvodnju</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44450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36297945940</v>
      </c>
      <c r="V4" s="211" t="s">
        <v>2356</v>
      </c>
      <c r="W4" s="232" t="str">
        <f>RefStr!F31</f>
        <v>Hrvatska Dubica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02719240</v>
      </c>
      <c r="V5" s="211" t="s">
        <v>2357</v>
      </c>
      <c r="W5" s="232" t="str">
        <f>RefStr!C33</f>
        <v>P. Berislavića 39</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080750820</v>
      </c>
      <c r="V6" s="211" t="s">
        <v>2568</v>
      </c>
      <c r="W6" s="232" t="str">
        <f>RefStr!L35</f>
        <v>044855422</v>
      </c>
      <c r="X6" s="211" t="s">
        <v>2514</v>
      </c>
      <c r="Y6" s="232" t="str">
        <f>RefStr!C68</f>
        <v>SABINE BLAŽEVIĆ</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KOMUNALAC@SK.T-COM.HR</v>
      </c>
      <c r="X7" s="211" t="s">
        <v>2515</v>
      </c>
      <c r="Y7" s="232" t="str">
        <f>RefStr!C70</f>
        <v>044855422</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3600</v>
      </c>
      <c r="X8" s="211" t="s">
        <v>2516</v>
      </c>
      <c r="Y8" s="232" t="str">
        <f>TRIM(UPPER(RefStr!C72))</f>
        <v>KOMUNALAC@SK.T-COM.HR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3</v>
      </c>
      <c r="Q9" s="231">
        <f>RefStr!F58</f>
        <v>4</v>
      </c>
      <c r="R9" s="211" t="s">
        <v>1860</v>
      </c>
      <c r="S9" s="232">
        <f>IF(RefStr!F4&lt;&gt;"",RefStr!F4,0)</f>
        <v>43465</v>
      </c>
      <c r="T9" s="211" t="s">
        <v>1821</v>
      </c>
      <c r="U9" s="232">
        <f>RefStr!C39</f>
        <v>149</v>
      </c>
      <c r="V9" s="211" t="s">
        <v>1414</v>
      </c>
      <c r="W9" s="232" t="str">
        <f>RefStr!D42</f>
        <v>Skupljanje, pročišćavanje i opskrba vo...</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3</v>
      </c>
      <c r="Q10" s="233">
        <f>RefStr!F56</f>
        <v>4</v>
      </c>
      <c r="R10" s="213" t="s">
        <v>1863</v>
      </c>
      <c r="S10" s="233">
        <f>RefStr!C23</f>
        <v>1</v>
      </c>
      <c r="T10" s="213" t="s">
        <v>2573</v>
      </c>
      <c r="U10" s="233" t="str">
        <f>RefStr!D39</f>
        <v>Hrvatska Dubica</v>
      </c>
      <c r="V10" s="240"/>
      <c r="W10" s="241"/>
      <c r="X10" s="242" t="s">
        <v>1974</v>
      </c>
      <c r="Y10" s="243">
        <f>RefStr!F12</f>
        <v>2018</v>
      </c>
      <c r="Z10" s="213" t="s">
        <v>209</v>
      </c>
      <c r="AA10" s="233" t="str">
        <f>RefStr!A75</f>
        <v>MATEA MIKULČIĆ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C:\Users\Ekasa\Documents\ZAVRŠNI RAČUNI VODOOPSKRBA\Završni račun 2018\[GFI-POD, Godišnji financijski izvještaj poduzetnika (1).xls]RDG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0"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2018</v>
      </c>
      <c r="G12" s="349"/>
      <c r="H12" s="341" t="s">
        <v>2105</v>
      </c>
      <c r="I12" s="342"/>
      <c r="J12" s="342"/>
      <c r="K12" s="156"/>
      <c r="L12" s="156"/>
      <c r="M12" s="156"/>
      <c r="N12" s="156"/>
      <c r="P12" s="54" t="s">
        <v>2353</v>
      </c>
      <c r="Q12" s="55">
        <f>INT(VALUE(H27))/10</f>
        <v>271924</v>
      </c>
    </row>
    <row r="13" spans="4:17" ht="9.75" customHeight="1">
      <c r="D13" s="156"/>
      <c r="E13" s="162"/>
      <c r="H13" s="27"/>
      <c r="I13" s="163"/>
      <c r="J13" s="163"/>
      <c r="K13" s="156"/>
      <c r="L13" s="156"/>
      <c r="M13" s="156"/>
      <c r="N13" s="156"/>
      <c r="P13" s="54" t="s">
        <v>2353</v>
      </c>
      <c r="Q13" s="55">
        <f>INT(VALUE(M27))/50</f>
        <v>1615016.4</v>
      </c>
    </row>
    <row r="14" spans="1:17" ht="15">
      <c r="A14" s="340" t="s">
        <v>2714</v>
      </c>
      <c r="B14" s="340"/>
      <c r="C14" s="340"/>
      <c r="D14" s="164"/>
      <c r="E14" s="165"/>
      <c r="F14" s="338"/>
      <c r="G14" s="339"/>
      <c r="H14" s="339"/>
      <c r="I14" s="156"/>
      <c r="J14" s="346" t="s">
        <v>2100</v>
      </c>
      <c r="K14" s="347"/>
      <c r="L14" s="347"/>
      <c r="M14" s="347"/>
      <c r="N14" s="347"/>
      <c r="P14" s="54" t="s">
        <v>2718</v>
      </c>
      <c r="Q14" s="55">
        <f>INT(VALUE(C27))/100</f>
        <v>362979459.4</v>
      </c>
    </row>
    <row r="15" spans="1:17" ht="19.5" customHeight="1">
      <c r="A15" s="343">
        <f>Skriveni!B59</f>
        <v>679438160.66</v>
      </c>
      <c r="B15" s="344"/>
      <c r="C15" s="345"/>
      <c r="D15" s="60"/>
      <c r="E15" s="60"/>
      <c r="F15" s="60"/>
      <c r="G15" s="60"/>
      <c r="H15" s="60"/>
      <c r="I15" s="60"/>
      <c r="J15" s="60"/>
      <c r="K15" s="60"/>
      <c r="L15" s="60"/>
      <c r="M15" s="60"/>
      <c r="N15" s="60"/>
      <c r="P15" s="54" t="s">
        <v>1817</v>
      </c>
      <c r="Q15" s="55">
        <f>LEN(Skriveni!B9)</f>
        <v>51</v>
      </c>
    </row>
    <row r="16" spans="4:17" ht="12.75" customHeight="1">
      <c r="D16" s="60"/>
      <c r="E16" s="60"/>
      <c r="F16" s="60"/>
      <c r="G16" s="60"/>
      <c r="H16" s="60"/>
      <c r="I16" s="60"/>
      <c r="P16" s="54" t="s">
        <v>1818</v>
      </c>
      <c r="Q16" s="55">
        <f>INT(VALUE(C31))/100</f>
        <v>444.5</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15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17</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44450</v>
      </c>
      <c r="D31" s="329" t="s">
        <v>693</v>
      </c>
      <c r="E31" s="330"/>
      <c r="F31" s="323" t="s">
        <v>2721</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2959</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149</v>
      </c>
      <c r="D39" s="326" t="str">
        <f>IF(C39="","Šifra grada/općine nije upisana",IF(ISNA(LOOKUP(C39,A177:A732,A177:A732)),"Šifra grada/općine ne postoji",IF(LOOKUP(C39,A177:A732,A177:A732)&lt;&gt;C39,"Šifra grada/općine ne postoji",LOOKUP(C39,A177:A732,B177:B732))))</f>
        <v>Hrvatska Dubica</v>
      </c>
      <c r="E39" s="327"/>
      <c r="F39" s="327"/>
      <c r="G39" s="327"/>
      <c r="H39" s="314" t="s">
        <v>2222</v>
      </c>
      <c r="I39" s="292"/>
      <c r="J39" s="58">
        <f>IF(C39&gt;0,LOOKUP(C39,A177:A732,C177:C732),"")</f>
        <v>3</v>
      </c>
      <c r="K39" s="315" t="str">
        <f>IF(J39="","Treba prvo upisati šifru grada/općine",LOOKUP(J39,A153:A173,B153:B173))</f>
        <v>SISAČKO-MOSLAVAČKA</v>
      </c>
      <c r="L39" s="315"/>
      <c r="M39" s="315"/>
      <c r="N39" s="315"/>
      <c r="P39" s="54" t="s">
        <v>1826</v>
      </c>
      <c r="Q39" s="55">
        <f>C56+2*F56+3*C58+4*F58</f>
        <v>36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3</v>
      </c>
      <c r="D56" s="272" t="s">
        <v>2898</v>
      </c>
      <c r="E56" s="273"/>
      <c r="F56" s="44">
        <v>4</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3</v>
      </c>
      <c r="D58" s="309" t="s">
        <v>2898</v>
      </c>
      <c r="E58" s="309"/>
      <c r="F58" s="44">
        <v>4</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2960</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2959</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2958</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2961</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36297945940; VODOOPSKRBA d.o.o. za javnu vodoopskrbu mi odvodnju</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26403130</v>
      </c>
      <c r="J10" s="70">
        <f>J11+J18+J28+J39+J44</f>
        <v>25429007</v>
      </c>
    </row>
    <row r="11" spans="1:10" ht="13.5" customHeight="1">
      <c r="A11" s="382" t="s">
        <v>1850</v>
      </c>
      <c r="B11" s="382"/>
      <c r="C11" s="382"/>
      <c r="D11" s="382"/>
      <c r="E11" s="382"/>
      <c r="F11" s="382"/>
      <c r="G11" s="19">
        <v>3</v>
      </c>
      <c r="H11" s="20"/>
      <c r="I11" s="70">
        <f>SUM(I12:I17)</f>
        <v>2000</v>
      </c>
      <c r="J11" s="70">
        <f>SUM(J12:J17)</f>
        <v>500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2000</v>
      </c>
      <c r="J13" s="71">
        <v>500</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26401130</v>
      </c>
      <c r="J18" s="70">
        <f>SUM(J19:J27)</f>
        <v>25428507</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18092428</v>
      </c>
      <c r="J20" s="71">
        <v>17028283</v>
      </c>
    </row>
    <row r="21" spans="1:10" ht="13.5" customHeight="1">
      <c r="A21" s="381" t="s">
        <v>2177</v>
      </c>
      <c r="B21" s="381"/>
      <c r="C21" s="381"/>
      <c r="D21" s="381"/>
      <c r="E21" s="381"/>
      <c r="F21" s="381"/>
      <c r="G21" s="19">
        <v>13</v>
      </c>
      <c r="H21" s="20"/>
      <c r="I21" s="71">
        <v>3982</v>
      </c>
      <c r="J21" s="71">
        <v>2921</v>
      </c>
    </row>
    <row r="22" spans="1:10" ht="13.5" customHeight="1">
      <c r="A22" s="381" t="s">
        <v>2290</v>
      </c>
      <c r="B22" s="381"/>
      <c r="C22" s="381"/>
      <c r="D22" s="381"/>
      <c r="E22" s="381"/>
      <c r="F22" s="381"/>
      <c r="G22" s="19">
        <v>14</v>
      </c>
      <c r="H22" s="20"/>
      <c r="I22" s="71"/>
      <c r="J22" s="71"/>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8304720</v>
      </c>
      <c r="J25" s="71">
        <v>8397303</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278340</v>
      </c>
      <c r="J45" s="70">
        <f>J46+J54+J61+J71</f>
        <v>341098</v>
      </c>
    </row>
    <row r="46" spans="1:10" ht="13.5" customHeight="1">
      <c r="A46" s="382" t="s">
        <v>2647</v>
      </c>
      <c r="B46" s="382"/>
      <c r="C46" s="382"/>
      <c r="D46" s="382"/>
      <c r="E46" s="382"/>
      <c r="F46" s="382"/>
      <c r="G46" s="19">
        <v>38</v>
      </c>
      <c r="H46" s="20"/>
      <c r="I46" s="70">
        <f>SUM(I47:I53)</f>
        <v>28959</v>
      </c>
      <c r="J46" s="70">
        <f>SUM(J47:J53)</f>
        <v>32456</v>
      </c>
    </row>
    <row r="47" spans="1:10" ht="13.5" customHeight="1">
      <c r="A47" s="381" t="s">
        <v>970</v>
      </c>
      <c r="B47" s="381"/>
      <c r="C47" s="381"/>
      <c r="D47" s="381"/>
      <c r="E47" s="381"/>
      <c r="F47" s="381"/>
      <c r="G47" s="19">
        <v>39</v>
      </c>
      <c r="H47" s="20"/>
      <c r="I47" s="71">
        <v>28959</v>
      </c>
      <c r="J47" s="71">
        <v>32456</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144846</v>
      </c>
      <c r="J54" s="70">
        <f>SUM(J55:J60)</f>
        <v>186749</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113540</v>
      </c>
      <c r="J57" s="71">
        <v>112588</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31306</v>
      </c>
      <c r="J59" s="71">
        <v>74161</v>
      </c>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104535</v>
      </c>
      <c r="J71" s="71">
        <v>121893</v>
      </c>
    </row>
    <row r="72" spans="1:10" ht="24.75" customHeight="1">
      <c r="A72" s="383" t="s">
        <v>1558</v>
      </c>
      <c r="B72" s="383"/>
      <c r="C72" s="383"/>
      <c r="D72" s="383"/>
      <c r="E72" s="383"/>
      <c r="F72" s="383"/>
      <c r="G72" s="19">
        <v>64</v>
      </c>
      <c r="H72" s="20"/>
      <c r="I72" s="71">
        <v>1186</v>
      </c>
      <c r="J72" s="71">
        <v>1695</v>
      </c>
    </row>
    <row r="73" spans="1:10" ht="13.5" customHeight="1">
      <c r="A73" s="383" t="s">
        <v>2650</v>
      </c>
      <c r="B73" s="383"/>
      <c r="C73" s="383"/>
      <c r="D73" s="383"/>
      <c r="E73" s="383"/>
      <c r="F73" s="383"/>
      <c r="G73" s="19">
        <v>65</v>
      </c>
      <c r="H73" s="20"/>
      <c r="I73" s="70">
        <f>I9+I10+I45+I72</f>
        <v>26682656</v>
      </c>
      <c r="J73" s="70">
        <f>J9+J10+J45+J72</f>
        <v>25771800</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234487</v>
      </c>
      <c r="J76" s="70">
        <f>J77+J78+J79+J85+J86+J90+J93+J96</f>
        <v>249859</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190549</v>
      </c>
      <c r="J90" s="70">
        <f>J91-J92</f>
        <v>214487</v>
      </c>
      <c r="L90" s="2" t="s">
        <v>2591</v>
      </c>
    </row>
    <row r="91" spans="1:10" ht="13.5" customHeight="1">
      <c r="A91" s="381" t="s">
        <v>1139</v>
      </c>
      <c r="B91" s="381"/>
      <c r="C91" s="381"/>
      <c r="D91" s="381"/>
      <c r="E91" s="381"/>
      <c r="F91" s="381"/>
      <c r="G91" s="19">
        <v>82</v>
      </c>
      <c r="H91" s="20"/>
      <c r="I91" s="71">
        <v>190549</v>
      </c>
      <c r="J91" s="71">
        <v>214487</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23938</v>
      </c>
      <c r="J93" s="70">
        <f>J94-J95</f>
        <v>15372</v>
      </c>
      <c r="L93" s="2" t="s">
        <v>2591</v>
      </c>
    </row>
    <row r="94" spans="1:10" ht="13.5" customHeight="1">
      <c r="A94" s="381" t="s">
        <v>2640</v>
      </c>
      <c r="B94" s="381"/>
      <c r="C94" s="381"/>
      <c r="D94" s="381"/>
      <c r="E94" s="381"/>
      <c r="F94" s="381"/>
      <c r="G94" s="19">
        <v>85</v>
      </c>
      <c r="H94" s="20"/>
      <c r="I94" s="71">
        <v>23938</v>
      </c>
      <c r="J94" s="71">
        <v>15372</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97682</v>
      </c>
      <c r="J116" s="70">
        <f>SUM(J117:J130)</f>
        <v>70794</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v>11600</v>
      </c>
      <c r="J123" s="71"/>
    </row>
    <row r="124" spans="1:10" ht="13.5" customHeight="1">
      <c r="A124" s="381" t="s">
        <v>358</v>
      </c>
      <c r="B124" s="381"/>
      <c r="C124" s="381"/>
      <c r="D124" s="381"/>
      <c r="E124" s="381"/>
      <c r="F124" s="381"/>
      <c r="G124" s="19">
        <v>115</v>
      </c>
      <c r="H124" s="20"/>
      <c r="I124" s="71">
        <v>41264</v>
      </c>
      <c r="J124" s="71">
        <v>25349</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13910</v>
      </c>
      <c r="J126" s="71">
        <v>12997</v>
      </c>
    </row>
    <row r="127" spans="1:10" ht="13.5" customHeight="1">
      <c r="A127" s="381" t="s">
        <v>364</v>
      </c>
      <c r="B127" s="381"/>
      <c r="C127" s="381"/>
      <c r="D127" s="381"/>
      <c r="E127" s="381"/>
      <c r="F127" s="381"/>
      <c r="G127" s="19">
        <v>118</v>
      </c>
      <c r="H127" s="20"/>
      <c r="I127" s="71">
        <v>10846</v>
      </c>
      <c r="J127" s="71">
        <v>8575</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20062</v>
      </c>
      <c r="J130" s="71">
        <v>23873</v>
      </c>
    </row>
    <row r="131" spans="1:10" ht="24.75" customHeight="1">
      <c r="A131" s="383" t="s">
        <v>1560</v>
      </c>
      <c r="B131" s="383"/>
      <c r="C131" s="383"/>
      <c r="D131" s="383"/>
      <c r="E131" s="383"/>
      <c r="F131" s="383"/>
      <c r="G131" s="19">
        <v>122</v>
      </c>
      <c r="H131" s="20"/>
      <c r="I131" s="71">
        <v>26350487</v>
      </c>
      <c r="J131" s="71">
        <v>25451147</v>
      </c>
    </row>
    <row r="132" spans="1:10" ht="13.5" customHeight="1">
      <c r="A132" s="383" t="s">
        <v>2657</v>
      </c>
      <c r="B132" s="383"/>
      <c r="C132" s="383"/>
      <c r="D132" s="383"/>
      <c r="E132" s="383"/>
      <c r="F132" s="383"/>
      <c r="G132" s="19">
        <v>123</v>
      </c>
      <c r="H132" s="20"/>
      <c r="I132" s="70">
        <f>I76+I97+I104+I116+I131</f>
        <v>26682656</v>
      </c>
      <c r="J132" s="70">
        <f>J76+J97+J104+J116+J131</f>
        <v>25771800</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2" activePane="bottomLeft" state="frozen"/>
      <selection pane="topLeft" activeCell="A1" sqref="A1"/>
      <selection pane="bottomLeft" activeCell="B1" sqref="B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36297945940; VODOOPSKRBA d.o.o. za javnu vodoopskrbu mi odvodnju</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1538639</v>
      </c>
      <c r="J8" s="84">
        <f>SUM(J9:J13)</f>
        <v>1534095</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476479</v>
      </c>
      <c r="J10" s="71">
        <v>469960</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1062160</v>
      </c>
      <c r="J13" s="71">
        <v>1064135</v>
      </c>
    </row>
    <row r="14" spans="1:10" s="2" customFormat="1" ht="13.5" customHeight="1">
      <c r="A14" s="383" t="s">
        <v>1837</v>
      </c>
      <c r="B14" s="383"/>
      <c r="C14" s="383"/>
      <c r="D14" s="383"/>
      <c r="E14" s="383"/>
      <c r="F14" s="383"/>
      <c r="G14" s="19">
        <v>131</v>
      </c>
      <c r="H14" s="20"/>
      <c r="I14" s="70">
        <f>I15+I16+I20+I24+I25+I26+I29+I36</f>
        <v>1515238</v>
      </c>
      <c r="J14" s="70">
        <f>J15+J16+J20+J24+J25+J26+J29+J36</f>
        <v>1522183</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196894</v>
      </c>
      <c r="J16" s="70">
        <f>SUM(J17:J19)</f>
        <v>178559</v>
      </c>
    </row>
    <row r="17" spans="1:10" s="2" customFormat="1" ht="13.5" customHeight="1">
      <c r="A17" s="410" t="s">
        <v>504</v>
      </c>
      <c r="B17" s="410"/>
      <c r="C17" s="410"/>
      <c r="D17" s="410"/>
      <c r="E17" s="410"/>
      <c r="F17" s="410"/>
      <c r="G17" s="19">
        <v>134</v>
      </c>
      <c r="H17" s="20"/>
      <c r="I17" s="71">
        <v>118182</v>
      </c>
      <c r="J17" s="71">
        <v>120705</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78712</v>
      </c>
      <c r="J19" s="71">
        <v>57854</v>
      </c>
    </row>
    <row r="20" spans="1:10" s="2" customFormat="1" ht="13.5" customHeight="1">
      <c r="A20" s="381" t="s">
        <v>1839</v>
      </c>
      <c r="B20" s="381"/>
      <c r="C20" s="381"/>
      <c r="D20" s="381"/>
      <c r="E20" s="381"/>
      <c r="F20" s="381"/>
      <c r="G20" s="19">
        <v>137</v>
      </c>
      <c r="H20" s="20"/>
      <c r="I20" s="70">
        <f>SUM(I21:I23)</f>
        <v>219203</v>
      </c>
      <c r="J20" s="70">
        <f>SUM(J21:J23)</f>
        <v>239624</v>
      </c>
    </row>
    <row r="21" spans="1:10" s="2" customFormat="1" ht="13.5" customHeight="1">
      <c r="A21" s="410" t="s">
        <v>724</v>
      </c>
      <c r="B21" s="410"/>
      <c r="C21" s="410"/>
      <c r="D21" s="410"/>
      <c r="E21" s="410"/>
      <c r="F21" s="410"/>
      <c r="G21" s="19">
        <v>138</v>
      </c>
      <c r="H21" s="20"/>
      <c r="I21" s="71">
        <v>146414</v>
      </c>
      <c r="J21" s="71">
        <v>160476</v>
      </c>
    </row>
    <row r="22" spans="1:10" s="2" customFormat="1" ht="13.5" customHeight="1">
      <c r="A22" s="410" t="s">
        <v>961</v>
      </c>
      <c r="B22" s="410"/>
      <c r="C22" s="410"/>
      <c r="D22" s="410"/>
      <c r="E22" s="410"/>
      <c r="F22" s="410"/>
      <c r="G22" s="19">
        <v>139</v>
      </c>
      <c r="H22" s="20"/>
      <c r="I22" s="71">
        <v>40619</v>
      </c>
      <c r="J22" s="71">
        <v>43981</v>
      </c>
    </row>
    <row r="23" spans="1:10" s="2" customFormat="1" ht="13.5" customHeight="1">
      <c r="A23" s="410" t="s">
        <v>962</v>
      </c>
      <c r="B23" s="410"/>
      <c r="C23" s="410"/>
      <c r="D23" s="410"/>
      <c r="E23" s="410"/>
      <c r="F23" s="410"/>
      <c r="G23" s="19">
        <v>140</v>
      </c>
      <c r="H23" s="20"/>
      <c r="I23" s="71">
        <v>32170</v>
      </c>
      <c r="J23" s="71">
        <v>35167</v>
      </c>
    </row>
    <row r="24" spans="1:10" s="2" customFormat="1" ht="13.5" customHeight="1">
      <c r="A24" s="381" t="s">
        <v>259</v>
      </c>
      <c r="B24" s="381"/>
      <c r="C24" s="381"/>
      <c r="D24" s="381"/>
      <c r="E24" s="381"/>
      <c r="F24" s="381"/>
      <c r="G24" s="19">
        <v>141</v>
      </c>
      <c r="H24" s="20"/>
      <c r="I24" s="71">
        <v>1072987</v>
      </c>
      <c r="J24" s="71">
        <v>1066707</v>
      </c>
    </row>
    <row r="25" spans="1:10" s="2" customFormat="1" ht="13.5" customHeight="1">
      <c r="A25" s="381" t="s">
        <v>260</v>
      </c>
      <c r="B25" s="381"/>
      <c r="C25" s="381"/>
      <c r="D25" s="381"/>
      <c r="E25" s="381"/>
      <c r="F25" s="381"/>
      <c r="G25" s="19">
        <v>142</v>
      </c>
      <c r="H25" s="20"/>
      <c r="I25" s="71">
        <v>23431</v>
      </c>
      <c r="J25" s="71">
        <v>34582</v>
      </c>
    </row>
    <row r="26" spans="1:12" s="2" customFormat="1" ht="13.5" customHeight="1">
      <c r="A26" s="381" t="s">
        <v>1840</v>
      </c>
      <c r="B26" s="381"/>
      <c r="C26" s="381"/>
      <c r="D26" s="381"/>
      <c r="E26" s="381"/>
      <c r="F26" s="381"/>
      <c r="G26" s="19">
        <v>143</v>
      </c>
      <c r="H26" s="20"/>
      <c r="I26" s="70">
        <f>SUM(I27:I28)</f>
        <v>2723</v>
      </c>
      <c r="J26" s="70">
        <f>SUM(J27:J28)</f>
        <v>2711</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2723</v>
      </c>
      <c r="J28" s="71">
        <v>2711</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3427</v>
      </c>
      <c r="J37" s="70">
        <f>SUM(J38:J47)</f>
        <v>5684</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73</v>
      </c>
      <c r="J44" s="71">
        <v>157</v>
      </c>
    </row>
    <row r="45" spans="1:10" s="2" customFormat="1" ht="13.5" customHeight="1">
      <c r="A45" s="381" t="s">
        <v>1428</v>
      </c>
      <c r="B45" s="381"/>
      <c r="C45" s="381"/>
      <c r="D45" s="381"/>
      <c r="E45" s="381"/>
      <c r="F45" s="381"/>
      <c r="G45" s="19">
        <v>162</v>
      </c>
      <c r="H45" s="20"/>
      <c r="I45" s="71">
        <v>1</v>
      </c>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3353</v>
      </c>
      <c r="J47" s="71">
        <v>5527</v>
      </c>
    </row>
    <row r="48" spans="1:10" s="2" customFormat="1" ht="13.5" customHeight="1">
      <c r="A48" s="383" t="s">
        <v>1843</v>
      </c>
      <c r="B48" s="383"/>
      <c r="C48" s="383"/>
      <c r="D48" s="383"/>
      <c r="E48" s="383"/>
      <c r="F48" s="383"/>
      <c r="G48" s="19">
        <v>165</v>
      </c>
      <c r="H48" s="20"/>
      <c r="I48" s="70">
        <f>SUM(I49:I55)</f>
        <v>258</v>
      </c>
      <c r="J48" s="70">
        <f>SUM(J49:J55)</f>
        <v>124</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v>20</v>
      </c>
    </row>
    <row r="52" spans="1:10" s="2" customFormat="1" ht="13.5" customHeight="1">
      <c r="A52" s="404" t="s">
        <v>1439</v>
      </c>
      <c r="B52" s="404"/>
      <c r="C52" s="404"/>
      <c r="D52" s="404"/>
      <c r="E52" s="404"/>
      <c r="F52" s="404"/>
      <c r="G52" s="19">
        <v>169</v>
      </c>
      <c r="H52" s="20"/>
      <c r="I52" s="71">
        <v>1</v>
      </c>
      <c r="J52" s="71">
        <v>14</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v>257</v>
      </c>
      <c r="J55" s="71">
        <v>90</v>
      </c>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1542066</v>
      </c>
      <c r="J60" s="70">
        <f>J8+J37+J56+J57</f>
        <v>1539779</v>
      </c>
    </row>
    <row r="61" spans="1:10" s="2" customFormat="1" ht="13.5" customHeight="1">
      <c r="A61" s="383" t="s">
        <v>1845</v>
      </c>
      <c r="B61" s="383"/>
      <c r="C61" s="383"/>
      <c r="D61" s="383"/>
      <c r="E61" s="383"/>
      <c r="F61" s="383"/>
      <c r="G61" s="19">
        <v>178</v>
      </c>
      <c r="H61" s="20"/>
      <c r="I61" s="70">
        <f>I14+I48+I58+I59</f>
        <v>1515496</v>
      </c>
      <c r="J61" s="70">
        <f>J14+J48+J58+J59</f>
        <v>1522307</v>
      </c>
    </row>
    <row r="62" spans="1:12" s="2" customFormat="1" ht="13.5" customHeight="1">
      <c r="A62" s="383" t="s">
        <v>2581</v>
      </c>
      <c r="B62" s="383"/>
      <c r="C62" s="383"/>
      <c r="D62" s="383"/>
      <c r="E62" s="383"/>
      <c r="F62" s="383"/>
      <c r="G62" s="19">
        <v>179</v>
      </c>
      <c r="H62" s="20"/>
      <c r="I62" s="70">
        <f>I60-I61</f>
        <v>26570</v>
      </c>
      <c r="J62" s="70">
        <f>J60-J61</f>
        <v>17472</v>
      </c>
      <c r="L62" s="2" t="s">
        <v>2591</v>
      </c>
    </row>
    <row r="63" spans="1:10" s="2" customFormat="1" ht="13.5" customHeight="1">
      <c r="A63" s="404" t="s">
        <v>2658</v>
      </c>
      <c r="B63" s="404"/>
      <c r="C63" s="404"/>
      <c r="D63" s="404"/>
      <c r="E63" s="404"/>
      <c r="F63" s="404"/>
      <c r="G63" s="19">
        <v>180</v>
      </c>
      <c r="H63" s="20"/>
      <c r="I63" s="70">
        <f>IF(I60&gt;I61,I60-I61,0)</f>
        <v>26570</v>
      </c>
      <c r="J63" s="70">
        <f>IF(J60&gt;J61,J60-J61,0)</f>
        <v>17472</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2631</v>
      </c>
      <c r="J65" s="71">
        <v>2100</v>
      </c>
      <c r="L65" s="2" t="s">
        <v>2591</v>
      </c>
    </row>
    <row r="66" spans="1:12" s="2" customFormat="1" ht="13.5" customHeight="1">
      <c r="A66" s="383" t="s">
        <v>2582</v>
      </c>
      <c r="B66" s="383"/>
      <c r="C66" s="383"/>
      <c r="D66" s="383"/>
      <c r="E66" s="383"/>
      <c r="F66" s="383"/>
      <c r="G66" s="19">
        <v>183</v>
      </c>
      <c r="H66" s="20"/>
      <c r="I66" s="70">
        <f>I62-I65</f>
        <v>23939</v>
      </c>
      <c r="J66" s="70">
        <f>J62-J65</f>
        <v>15372</v>
      </c>
      <c r="L66" s="2" t="s">
        <v>2591</v>
      </c>
    </row>
    <row r="67" spans="1:10" s="2" customFormat="1" ht="13.5" customHeight="1">
      <c r="A67" s="404" t="s">
        <v>779</v>
      </c>
      <c r="B67" s="404"/>
      <c r="C67" s="404"/>
      <c r="D67" s="404"/>
      <c r="E67" s="404"/>
      <c r="F67" s="404"/>
      <c r="G67" s="19">
        <v>184</v>
      </c>
      <c r="H67" s="20"/>
      <c r="I67" s="70">
        <f>IF(I66&gt;0,I66,0)</f>
        <v>23939</v>
      </c>
      <c r="J67" s="70">
        <f>IF(J66&gt;0,J66,0)</f>
        <v>15372</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G1" sqref="G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36297945940; VODOOPSKRBA d.o.o. za javnu vodoopskrbu mi odvodnju</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457140</v>
      </c>
      <c r="J25" s="94">
        <v>460171</v>
      </c>
    </row>
    <row r="26" spans="1:10" s="2" customFormat="1" ht="24.75" customHeight="1">
      <c r="A26" s="404" t="s">
        <v>2215</v>
      </c>
      <c r="B26" s="404"/>
      <c r="C26" s="404"/>
      <c r="D26" s="404"/>
      <c r="E26" s="404"/>
      <c r="F26" s="404"/>
      <c r="G26" s="427"/>
      <c r="H26" s="19">
        <v>232</v>
      </c>
      <c r="I26" s="77">
        <v>9815</v>
      </c>
      <c r="J26" s="77">
        <v>9789</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v>9815</v>
      </c>
      <c r="J28" s="77">
        <v>9789</v>
      </c>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v>9524</v>
      </c>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476479</v>
      </c>
      <c r="J37" s="94">
        <v>469960</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62943</v>
      </c>
      <c r="J50" s="77">
        <v>62849</v>
      </c>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v>600</v>
      </c>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v>3445</v>
      </c>
      <c r="J57" s="77">
        <v>3525</v>
      </c>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2376</v>
      </c>
      <c r="J60" s="77">
        <v>3850</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250</v>
      </c>
      <c r="J62" s="77">
        <v>1600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16691</v>
      </c>
      <c r="J65" s="77">
        <v>28545</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73</v>
      </c>
      <c r="J73" s="94">
        <v>157</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13772</v>
      </c>
      <c r="J78" s="228">
        <f>SUM(J79:J82)</f>
        <v>0</v>
      </c>
    </row>
    <row r="79" spans="1:10" s="2" customFormat="1" ht="13.5" customHeight="1">
      <c r="A79" s="404" t="s">
        <v>629</v>
      </c>
      <c r="B79" s="404"/>
      <c r="C79" s="404"/>
      <c r="D79" s="404"/>
      <c r="E79" s="404"/>
      <c r="F79" s="404"/>
      <c r="G79" s="427"/>
      <c r="H79" s="19">
        <v>279</v>
      </c>
      <c r="I79" s="77">
        <v>9524</v>
      </c>
      <c r="J79" s="77"/>
    </row>
    <row r="80" spans="1:10" s="2" customFormat="1" ht="13.5" customHeight="1">
      <c r="A80" s="404" t="s">
        <v>630</v>
      </c>
      <c r="B80" s="404"/>
      <c r="C80" s="404"/>
      <c r="D80" s="404"/>
      <c r="E80" s="404"/>
      <c r="F80" s="404"/>
      <c r="G80" s="427"/>
      <c r="H80" s="19">
        <v>280</v>
      </c>
      <c r="I80" s="77">
        <v>4248</v>
      </c>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v>4248</v>
      </c>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36297945940; VODOOPSKRBA d.o.o. za javnu vodoopskrbu mi odvodnju</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I1" sqref="I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36297945940; VODOOPSKRBA d.o.o. za javnu vodoopskrbu mi odvodnju</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41" activePane="bottomLeft" state="frozen"/>
      <selection pane="topLeft" activeCell="A1" sqref="A1"/>
      <selection pane="bottomLeft" activeCell="J1" sqref="J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36297945940; VODOOPSKRBA d.o.o. za javnu vodoopskrbu mi odvodnju</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2019-05-27T10:34:38Z</cp:lastPrinted>
  <dcterms:created xsi:type="dcterms:W3CDTF">2008-10-17T11:51:54Z</dcterms:created>
  <dcterms:modified xsi:type="dcterms:W3CDTF">2020-02-18T12:48:51Z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