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<sst xmlns="http://schemas.openxmlformats.org/spreadsheetml/2006/main" count="3661" uniqueCount="2962">
  <si>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</si>
  <si>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</si>
  <si>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</si>
  <si>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</si>
  <si>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</si>
  <si>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</si>
  <si>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</si>
  <si>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</si>
  <si>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</si>
  <si>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</si>
  <si>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</si>
  <si>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</si>
  <si>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</si>
  <si>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</si>
  <si>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</si>
  <si>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</si>
  <si>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</si>
  <si>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</si>
  <si>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</si>
  <si>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</si>
  <si>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</si>
  <si>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</si>
  <si>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</si>
  <si>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</si>
  <si>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</si>
  <si>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</si>
  <si>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</si>
  <si>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</si>
  <si>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</si>
  <si>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</si>
  <si>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</si>
  <si>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</si>
  <si>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</si>
  <si>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</si>
  <si>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</si>
  <si>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</si>
  <si>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</si>
  <si>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</si>
  <si>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</si>
  <si>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</si>
  <si>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</si>
  <si>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</si>
  <si>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</si>
  <si>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</si>
  <si>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</si>
  <si>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</si>
  <si>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</si>
  <si>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</si>
  <si>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</si>
  <si>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</si>
  <si>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</si>
  <si>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</si>
  <si>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</si>
  <si>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</si>
  <si>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</si>
  <si>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</si>
  <si>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</si>
  <si>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</si>
  <si>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</si>
  <si>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</si>
  <si>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</si>
  <si>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</si>
  <si>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</si>
  <si>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</si>
  <si>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</si>
  <si>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</si>
  <si>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</si>
  <si>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</si>
  <si>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</si>
  <si>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</si>
  <si>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</si>
  <si>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</si>
  <si>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</si>
  <si>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</si>
  <si>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</si>
  <si>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</si>
  <si>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</si>
  <si>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</si>
  <si>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</si>
  <si>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</si>
  <si>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</si>
  <si>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</si>
  <si>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</si>
  <si>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</si>
  <si>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</si>
  <si>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</si>
  <si>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</si>
  <si>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</si>
  <si>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</si>
  <si>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</si>
  <si>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</si>
  <si>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</si>
  <si>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</si>
  <si>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</si>
  <si>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</si>
  <si>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</si>
  <si>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</si>
  <si>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</si>
  <si>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</si>
  <si>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</si>
  <si>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</si>
  <si>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</si>
  <si>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</si>
  <si>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</si>
  <si>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</si>
  <si>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</si>
  <si>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</si>
  <si>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</si>
  <si>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</si>
  <si>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</si>
  <si>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</si>
  <si>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</si>
  <si>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</si>
  <si>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</si>
  <si>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</si>
  <si>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</si>
  <si>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</si>
  <si>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</si>
  <si>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</si>
  <si>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</si>
  <si>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</si>
  <si>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</si>
  <si>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</si>
  <si>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</si>
  <si>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</si>
  <si>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</si>
  <si>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</si>
  <si>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</si>
  <si>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</si>
  <si>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</si>
  <si>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</si>
  <si>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</si>
  <si>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</si>
  <si>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</si>
  <si>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</si>
  <si>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</si>
  <si>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</si>
  <si>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</si>
  <si>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</si>
  <si>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</si>
  <si>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</si>
  <si>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</si>
  <si>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</si>
  <si>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</si>
  <si>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</si>
  <si>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</si>
  <si>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</si>
  <si>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</si>
  <si>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</si>
  <si>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</si>
  <si>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</si>
  <si>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</si>
  <si>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</si>
  <si>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</si>
  <si>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</si>
  <si>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</si>
  <si>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</si>
  <si>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</si>
  <si>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</si>
  <si>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</si>
  <si>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</si>
  <si>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</si>
  <si>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</si>
  <si>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</si>
  <si>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</si>
  <si>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</si>
  <si>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</si>
  <si>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</si>
  <si>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</si>
  <si>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</si>
  <si>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</si>
  <si>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</si>
  <si>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</si>
  <si>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</si>
  <si>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</si>
  <si>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</si>
  <si>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</si>
  <si>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</si>
  <si>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</si>
  <si>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</si>
  <si>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</si>
  <si>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</si>
  <si>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</si>
  <si>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</si>
  <si>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</si>
  <si>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</si>
  <si>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</si>
  <si>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</si>
  <si>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</si>
  <si>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</si>
  <si>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</si>
  <si>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</si>
  <si>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</si>
  <si>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</si>
  <si>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</si>
  <si>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</si>
  <si>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</si>
  <si>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</si>
  <si>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</si>
  <si>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</si>
  <si>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</si>
  <si>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</si>
  <si>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</si>
  <si>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</si>
  <si>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</si>
  <si>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</si>
  <si>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</si>
  <si>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</si>
  <si>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</si>
  <si>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</si>
  <si>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</si>
  <si>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</si>
  <si>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</si>
  <si>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</si>
  <si>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</si>
  <si>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</si>
  <si>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</si>
  <si>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</si>
  <si>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</si>
  <si>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</si>
  <si>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</si>
  <si>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</si>
  <si>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</si>
  <si>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</si>
  <si>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</si>
  <si>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</si>
  <si>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</si>
  <si>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</si>
  <si>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</si>
  <si>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</si>
  <si>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</si>
  <si>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</si>
  <si>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</si>
  <si>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</si>
  <si>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</si>
  <si>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</si>
  <si>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</si>
  <si>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</si>
  <si>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</si>
  <si>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</si>
  <si>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</si>
  <si>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</si>
  <si>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</si>
  <si>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</si>
  <si>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</si>
  <si>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</si>
  <si>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</si>
  <si>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</si>
  <si>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</si>
  <si>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</si>
  <si>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</si>
  <si>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</si>
  <si>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</si>
  <si>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</si>
  <si>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</si>
  <si>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</si>
  <si>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</si>
  <si>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</si>
  <si>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</si>
  <si>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</si>
  <si>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</si>
  <si>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</si>
  <si>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</si>
  <si>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</si>
  <si>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</si>
  <si>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</si>
  <si>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</si>
  <si>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</si>
  <si>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</si>
  <si>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</si>
  <si>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</si>
  <si>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</si>
  <si>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</si>
  <si>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</si>
  <si>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</si>
  <si>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</si>
  <si>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</si>
  <si>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</si>
  <si>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</si>
  <si>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</si>
  <si>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</si>
  <si>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</si>
  <si>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</si>
  <si>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</si>
  <si>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</si>
  <si>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</si>
  <si>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</si>
  <si>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</si>
  <si>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</si>
  <si>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</si>
  <si>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</si>
  <si>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</si>
  <si>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</si>
  <si>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</si>
  <si>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</si>
  <si>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</si>
  <si>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</si>
  <si>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</si>
  <si>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</si>
  <si>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</si>
  <si>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</si>
  <si>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</si>
  <si>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</si>
  <si>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</si>
  <si>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</si>
  <si>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</si>
  <si>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</si>
  <si>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</si>
  <si>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</si>
  <si>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</si>
  <si>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</si>
  <si>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</si>
  <si>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</si>
  <si>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</si>
  <si>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</si>
  <si>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</si>
  <si>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</si>
  <si>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</si>
  <si>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</si>
  <si>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</si>
  <si>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</si>
  <si>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</si>
  <si>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</si>
  <si>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</si>
  <si>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</si>
  <si>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</si>
  <si>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</si>
  <si>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</si>
  <si>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</si>
  <si>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</si>
  <si>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</si>
  <si>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</si>
  <si>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</si>
  <si>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</si>
  <si>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</si>
  <si>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</si>
  <si>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</si>
  <si>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</si>
  <si>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</si>
  <si>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</si>
  <si>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</si>
  <si>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</si>
  <si>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</si>
  <si>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</si>
  <si>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</si>
  <si>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</si>
  <si>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</si>
  <si>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</si>
  <si>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</si>
  <si>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</si>
  <si>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</si>
  <si>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</si>
  <si>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</si>
  <si>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</si>
  <si>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</si>
  <si>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</si>
  <si>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</si>
  <si>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</si>
  <si>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</si>
  <si>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</si>
  <si>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</si>
  <si>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</si>
  <si>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</si>
  <si>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</si>
  <si>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</si>
  <si>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</si>
  <si>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</si>
  <si>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</si>
  <si>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</si>
  <si>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</si>
  <si>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</si>
  <si>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</si>
  <si>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</si>
  <si>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</si>
  <si>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</si>
  <si>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</si>
  <si>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</si>
  <si>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</si>
  <si>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</si>
  <si>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</si>
  <si>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</si>
  <si>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</si>
  <si>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</si>
  <si>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</si>
  <si>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</si>
  <si>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</si>
  <si>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</si>
  <si>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</si>
  <si>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</si>
  <si>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</si>
  <si>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</si>
  <si>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</si>
  <si>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</si>
  <si>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</si>
  <si>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</si>
  <si>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</si>
  <si>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</si>
  <si>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</si>
  <si>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</si>
  <si>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</si>
  <si>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</si>
  <si>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</si>
  <si>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</si>
  <si>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</si>
  <si>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</si>
  <si>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</si>
  <si>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</si>
  <si>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</si>
  <si>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</si>
  <si>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</si>
  <si>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</si>
  <si>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</si>
  <si>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</si>
  <si>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</si>
  <si>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</si>
  <si>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</si>
  <si>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</si>
  <si>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</si>
  <si>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</si>
  <si>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</si>
  <si>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</si>
  <si>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</si>
  <si>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</si>
  <si>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</si>
  <si>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</si>
  <si>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</si>
  <si>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</si>
  <si>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</si>
  <si>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</si>
  <si>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</si>
  <si>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</si>
  <si>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</si>
  <si>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</si>
  <si>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</si>
  <si>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</si>
  <si>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</si>
  <si>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</si>
  <si>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</si>
  <si>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</si>
  <si>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</si>
  <si>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</si>
  <si>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</si>
  <si>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</si>
  <si>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</si>
  <si>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</si>
  <si>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</si>
  <si>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</si>
  <si>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</si>
  <si>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</si>
  <si>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</si>
  <si>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</si>
  <si>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</si>
  <si>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</si>
  <si>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</si>
  <si>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</si>
  <si>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</si>
  <si>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</si>
  <si>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</si>
  <si>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</si>
  <si>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</si>
  <si>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</si>
  <si>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</si>
  <si>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</si>
  <si>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</si>
  <si>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</si>
  <si>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</si>
  <si>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</si>
  <si>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</si>
  <si>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</si>
  <si>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</si>
  <si>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</si>
  <si>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</si>
  <si>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</si>
  <si>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</si>
  <si>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</si>
  <si>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</si>
  <si>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</si>
  <si>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</si>
  <si>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</si>
  <si>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</si>
  <si>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</si>
  <si>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</si>
  <si>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</si>
  <si>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</si>
  <si>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</si>
  <si>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</si>
  <si>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</si>
  <si>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</si>
  <si>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</si>
  <si>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</si>
  <si>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</si>
  <si>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</si>
  <si>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</si>
  <si>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</si>
  <si>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</si>
  <si>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</si>
  <si>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</si>
  <si>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</si>
  <si>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</si>
  <si>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</si>
  <si>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</si>
  <si>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</si>
  <si>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</si>
  <si>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</si>
  <si>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</si>
  <si>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</si>
  <si>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</si>
  <si>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</si>
  <si>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</si>
  <si>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</si>
  <si>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</si>
  <si>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</si>
  <si>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</si>
  <si>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</si>
  <si>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</si>
  <si>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</si>
  <si>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</si>
  <si>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</si>
  <si>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</si>
  <si>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</si>
  <si>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</si>
  <si>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</si>
  <si>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</si>
  <si>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</si>
  <si>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</si>
  <si>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</si>
  <si>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</si>
  <si>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</si>
  <si>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</si>
  <si>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</si>
  <si>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</si>
  <si>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</si>
  <si>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</si>
  <si>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</si>
  <si>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</si>
  <si>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</si>
  <si>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</si>
  <si>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</si>
  <si>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</si>
  <si>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</si>
  <si>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</si>
  <si>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</si>
  <si>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</si>
  <si>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</si>
  <si>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</si>
  <si>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</si>
  <si>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</si>
  <si>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</si>
  <si>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</si>
  <si>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</si>
  <si>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</si>
  <si>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</si>
  <si>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</si>
  <si>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</si>
  <si>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</si>
  <si>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</si>
  <si>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</si>
  <si>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</si>
  <si>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</si>
  <si>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</si>
  <si>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</si>
  <si>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</si>
  <si>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</si>
  <si>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</si>
  <si>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</si>
  <si>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</si>
  <si>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</si>
  <si>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</si>
  <si>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</si>
  <si>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</si>
  <si>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</si>
  <si>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</si>
  <si>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</si>
  <si>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</si>
  <si>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</si>
  <si>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</si>
  <si>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</si>
  <si>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</si>
  <si>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</si>
  <si>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</si>
  <si>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</si>
  <si>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</si>
  <si>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</si>
  <si>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</si>
  <si>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</si>
  <si>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</si>
  <si>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</si>
  <si>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</si>
  <si>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</si>
  <si>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</si>
  <si>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</si>
  <si>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</si>
  <si>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</si>
  <si>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</si>
  <si>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</si>
  <si>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</si>
  <si>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</si>
  <si>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</si>
  <si>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</si>
  <si>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</si>
  <si>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</si>
  <si>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</si>
  <si>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</si>
  <si>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</si>
  <si>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</si>
  <si>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</si>
  <si>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</si>
  <si>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</si>
  <si>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</si>
  <si>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</si>
  <si>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</si>
  <si>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</si>
  <si>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</si>
  <si>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</si>
  <si>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</si>
  <si>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</si>
  <si>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</si>
  <si>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</si>
  <si>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</si>
  <si>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</si>
  <si>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</si>
  <si>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</si>
  <si>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</si>
  <si>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</si>
  <si>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</si>
  <si>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</si>
  <si>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</si>
  <si>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</si>
  <si>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</si>
  <si>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</si>
  <si>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</si>
  <si>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</si>
  <si>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</si>
  <si>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</si>
  <si>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</si>
  <si>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</si>
  <si>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</si>
  <si>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</si>
  <si>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</si>
  <si>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</si>
  <si>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</si>
  <si>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</si>
  <si>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</si>
  <si>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</si>
  <si>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</si>
  <si>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</si>
  <si>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</si>
  <si>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</si>
  <si>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</si>
  <si>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</si>
  <si>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</si>
  <si>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</si>
  <si>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</si>
  <si>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</si>
  <si>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</si>
  <si>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</si>
  <si>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</si>
  <si>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</si>
  <si>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</si>
  <si>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</si>
  <si>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</si>
  <si>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</si>
  <si>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</si>
  <si>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</si>
  <si>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</si>
  <si>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</si>
  <si>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</si>
  <si>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</si>
  <si>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</si>
  <si>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</si>
  <si>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</si>
  <si>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</si>
  <si>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</si>
  <si>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</si>
  <si>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</si>
  <si>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</si>
  <si>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</si>
  <si>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</si>
  <si>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</si>
  <si>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</si>
  <si>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</si>
  <si>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</si>
  <si>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</si>
  <si>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</si>
  <si>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</si>
  <si>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</si>
  <si>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</si>
  <si>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</si>
  <si>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</si>
  <si>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</si>
  <si>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</si>
  <si>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</si>
  <si>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</si>
  <si>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</si>
  <si>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</si>
  <si>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</si>
  <si>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</si>
  <si>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</si>
  <si>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</si>
  <si>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</si>
  <si>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</si>
  <si>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</si>
  <si>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</si>
  <si>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</si>
  <si>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</si>
  <si>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</si>
  <si>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</si>
  <si>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</si>
  <si>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</si>
  <si>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</si>
  <si>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</si>
  <si>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</si>
  <si>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</si>
  <si>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</si>
  <si>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</si>
  <si>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</si>
  <si>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</si>
  <si>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</si>
  <si>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</si>
  <si>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</si>
  <si>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</si>
  <si>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</si>
  <si>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</si>
  <si>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</si>
  <si>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</si>
  <si>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</si>
  <si>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</si>
  <si>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</si>
  <si>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</si>
  <si>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</si>
  <si>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</si>
  <si>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</si>
  <si>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</si>
  <si>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</si>
  <si>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</si>
  <si>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</si>
  <si>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</si>
  <si>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</si>
  <si>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</si>
  <si>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</si>
  <si>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</si>
  <si>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</si>
  <si>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</si>
  <si>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</si>
  <si>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</si>
  <si>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</si>
  <si>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</si>
  <si>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</si>
  <si>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</si>
  <si>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</si>
  <si>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</si>
  <si>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</si>
  <si>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</si>
  <si>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</si>
  <si>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</si>
  <si>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</si>
  <si>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</si>
  <si>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</si>
  <si>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</si>
  <si>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</si>
  <si>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</si>
  <si>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</si>
  <si>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</si>
  <si>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</si>
  <si>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</si>
  <si>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</si>
  <si>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</si>
  <si>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</si>
  <si>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</si>
  <si>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</si>
  <si>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</si>
  <si>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</si>
  <si>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</si>
  <si>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</si>
  <si>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</si>
  <si>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</si>
  <si>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</si>
  <si>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</si>
  <si>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</si>
  <si>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</si>
  <si>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</si>
  <si>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</si>
  <si>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</si>
  <si>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</si>
  <si>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</si>
  <si>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</si>
  <si>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</si>
  <si>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</si>
  <si>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</si>
  <si>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</si>
  <si>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</si>
  <si>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</si>
  <si>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</si>
  <si>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</si>
  <si>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</si>
  <si>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</si>
  <si>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</si>
  <si>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</si>
  <si>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</si>
  <si>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</si>
  <si>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</si>
  <si>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</si>
  <si>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</si>
  <si>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</si>
  <si>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</si>
  <si>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</si>
  <si>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</si>
  <si>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</si>
  <si>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</si>
  <si>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</si>
  <si>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</si>
  <si>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</si>
  <si>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</si>
  <si>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</si>
  <si>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</si>
  <si>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</si>
  <si>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</si>
  <si>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</si>
  <si>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</si>
  <si>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</si>
  <si>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</si>
  <si>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</si>
  <si>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</si>
  <si>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</si>
  <si>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</si>
  <si>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</si>
  <si>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</si>
  <si>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</si>
  <si>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</si>
  <si>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</si>
  <si>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</si>
  <si>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</si>
  <si>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</si>
  <si>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</si>
  <si>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</si>
  <si>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</si>
  <si>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</si>
  <si>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</si>
  <si>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</si>
  <si>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</si>
  <si>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</si>
  <si>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</si>
  <si>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</si>
  <si>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</si>
  <si>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</si>
  <si>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</si>
  <si>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</si>
  <si>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</si>
  <si>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</si>
  <si>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</si>
  <si>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</si>
  <si>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</si>
  <si>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</si>
  <si>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</si>
  <si>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</si>
  <si>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</si>
  <si>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</si>
  <si>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</si>
  <si>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</si>
  <si>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</si>
  <si>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</si>
  <si>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</si>
  <si>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</si>
  <si>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</si>
  <si>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</si>
  <si>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</si>
  <si>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</si>
  <si>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</si>
  <si>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</si>
  <si>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</si>
  <si>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</si>
  <si>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</si>
  <si>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</si>
  <si>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</si>
  <si>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</si>
  <si>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</si>
  <si>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</si>
  <si>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</si>
  <si>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</si>
  <si>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</si>
  <si>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</si>
  <si>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</si>
  <si>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</si>
  <si>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</si>
  <si>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</si>
  <si>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</si>
  <si>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</si>
  <si>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</si>
  <si>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</si>
  <si>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</si>
  <si>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</si>
  <si>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</si>
  <si>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</si>
  <si>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</si>
  <si>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</si>
  <si>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</si>
  <si>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</si>
  <si>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</si>
  <si>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</si>
  <si>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</si>
  <si>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</si>
  <si>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</si>
  <si>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</si>
  <si>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</si>
  <si>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</si>
  <si>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</si>
  <si>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</si>
  <si>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</si>
  <si>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</si>
  <si>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</si>
  <si>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</si>
  <si>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</si>
  <si>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</si>
  <si>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</si>
  <si>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</si>
  <si>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</si>
  <si>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</si>
  <si>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</si>
  <si>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</si>
  <si>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</si>
  <si>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</si>
  <si>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</si>
  <si>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</si>
  <si>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</si>
  <si>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</si>
  <si>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</si>
  <si>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</si>
  <si>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</si>
  <si>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</si>
  <si>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</si>
  <si>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</si>
  <si>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</si>
  <si>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</si>
  <si>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</si>
  <si>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</si>
  <si>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</si>
  <si>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</si>
  <si>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</si>
  <si>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</si>
  <si>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</si>
  <si>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</si>
  <si>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</si>
  <si>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</si>
  <si>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</si>
  <si>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</si>
  <si>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</si>
  <si>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</si>
  <si>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</si>
  <si>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</si>
  <si>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</si>
  <si>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</si>
  <si>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</si>
  <si>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</si>
  <si>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</si>
  <si>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</si>
  <si>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</si>
  <si>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</si>
  <si>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</si>
  <si>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</si>
  <si>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</si>
  <si>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</si>
  <si>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</si>
  <si>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</si>
  <si>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</si>
  <si>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</si>
  <si>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</si>
  <si>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</si>
  <si>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</si>
  <si>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</si>
  <si>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</si>
  <si>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</si>
  <si>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</si>
  <si>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</si>
  <si>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</si>
  <si>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</si>
  <si>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</si>
  <si>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</si>
  <si>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</si>
  <si>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</si>
  <si>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</si>
  <si>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</si>
  <si>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</si>
  <si>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</si>
  <si>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</si>
  <si>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</si>
  <si>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</si>
  <si>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</si>
  <si>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</si>
  <si>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</si>
  <si>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</si>
  <si>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</si>
  <si>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</si>
  <si>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</si>
  <si>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</si>
  <si>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</si>
  <si>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</si>
  <si>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</si>
  <si>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</si>
  <si>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</si>
  <si>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</si>
  <si>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</si>
  <si>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</si>
  <si>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</si>
  <si>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</si>
  <si>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</si>
  <si>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</si>
  <si>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</si>
  <si>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</si>
  <si>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</si>
  <si>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</si>
  <si>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</si>
  <si>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</si>
  <si>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</si>
  <si>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</si>
  <si>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</si>
  <si>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</si>
  <si>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</si>
  <si>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</si>
  <si>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</si>
  <si>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</si>
  <si>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</si>
  <si>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</si>
  <si>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</si>
  <si>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</si>
  <si>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</si>
  <si>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</si>
  <si>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</si>
  <si>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</si>
  <si>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</si>
  <si>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</si>
  <si>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</si>
  <si>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</si>
  <si>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</si>
  <si>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</si>
  <si>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</si>
  <si>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</si>
  <si>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</si>
  <si>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</si>
  <si>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</si>
  <si>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</si>
  <si>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</si>
  <si>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</si>
  <si>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</si>
  <si>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</si>
  <si>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</si>
  <si>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</si>
  <si>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</si>
  <si>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</si>
  <si>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</si>
  <si>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</si>
  <si>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</si>
  <si>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</si>
  <si>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</si>
  <si>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</si>
  <si>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</si>
  <si>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</si>
  <si>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</si>
  <si>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</si>
  <si>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</si>
  <si>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</si>
  <si>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</si>
  <si>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</si>
  <si>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</si>
  <si>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</si>
  <si>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</si>
  <si>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</si>
  <si>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</si>
  <si>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</si>
  <si>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</si>
  <si>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</si>
  <si>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</si>
  <si>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</si>
  <si>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</si>
  <si>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</si>
  <si>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</si>
  <si>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</si>
  <si>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</si>
  <si>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</si>
  <si>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</si>
  <si>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</si>
  <si>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</si>
  <si>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</si>
  <si>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</si>
  <si>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</si>
  <si>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</si>
  <si>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</si>
  <si>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</si>
  <si>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</si>
  <si>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</si>
  <si>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</si>
  <si>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</si>
  <si>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</si>
  <si>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</si>
  <si>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</si>
  <si>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</si>
  <si>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</si>
  <si>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</si>
  <si>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</si>
  <si>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</si>
  <si>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</si>
  <si>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</si>
  <si>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</si>
  <si>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</si>
  <si>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</si>
  <si>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</si>
  <si>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</si>
  <si>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</si>
  <si>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</si>
  <si>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</si>
  <si>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</si>
  <si>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</si>
  <si>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</si>
  <si>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</si>
  <si>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</si>
  <si>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</si>
  <si>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</si>
  <si>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</si>
  <si>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</si>
  <si>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</si>
  <si>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</si>
  <si>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</si>
  <si>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</si>
  <si>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</si>
  <si>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</si>
  <si>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</si>
  <si>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</si>
  <si>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</si>
  <si>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</si>
  <si>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</si>
  <si>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</si>
  <si>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</si>
  <si>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</si>
  <si>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</si>
  <si>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</si>
  <si>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</si>
  <si>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</si>
  <si>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</si>
  <si>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</si>
  <si>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</si>
  <si>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</si>
  <si>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</si>
  <si>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</si>
  <si>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</si>
  <si>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</si>
  <si>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</si>
  <si>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</si>
  <si>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</si>
  <si>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</si>
  <si>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</si>
  <si>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</si>
  <si>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</si>
  <si>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</si>
  <si>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</si>
  <si>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</si>
  <si>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</si>
  <si>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</si>
  <si>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</si>
  <si>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</si>
  <si>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</si>
  <si>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</si>
  <si>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</si>
  <si>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</si>
  <si>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</si>
  <si>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</si>
  <si>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</si>
  <si>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</si>
  <si>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</si>
  <si>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</si>
  <si>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</si>
  <si>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</si>
  <si>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</si>
  <si>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</si>
  <si>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</si>
  <si>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</si>
  <si>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</si>
  <si>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</si>
  <si>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</si>
  <si>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</si>
  <si>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</si>
  <si>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</si>
  <si>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</si>
  <si>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</si>
  <si>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</si>
  <si>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</si>
  <si>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</si>
  <si>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</si>
  <si>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</si>
  <si>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</si>
  <si>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</si>
  <si>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</si>
  <si>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</si>
  <si>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</si>
  <si>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</si>
  <si>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</si>
  <si>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</si>
  <si>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</si>
  <si>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</si>
  <si>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</si>
  <si>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</si>
  <si>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</si>
  <si>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</si>
  <si>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</si>
  <si>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</si>
  <si>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</si>
  <si>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</si>
  <si>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</si>
  <si>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</si>
  <si>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</si>
  <si>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</si>
  <si>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</si>
  <si>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</si>
  <si>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</si>
  <si>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</si>
  <si>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</si>
  <si>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</si>
  <si>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</si>
  <si>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</si>
  <si>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</si>
  <si>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</si>
  <si>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</si>
  <si>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</si>
  <si>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</si>
  <si>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</si>
  <si>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</si>
  <si>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</si>
  <si>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</si>
  <si>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</si>
  <si>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</si>
  <si>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</si>
  <si>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</si>
  <si>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</si>
  <si>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</si>
  <si>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</si>
  <si>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</si>
  <si>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</si>
  <si>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</si>
  <si>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</si>
  <si>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</si>
  <si>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</si>
  <si>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</si>
  <si>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</si>
  <si>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</si>
  <si>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</si>
  <si>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</si>
  <si>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</si>
  <si>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</si>
  <si>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</si>
  <si>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</si>
  <si>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</si>
  <si>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</si>
  <si>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</si>
  <si>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</si>
  <si>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</si>
  <si>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</si>
  <si>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</si>
  <si>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</si>
  <si>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</si>
  <si>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</si>
  <si>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</si>
  <si>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</si>
  <si>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</si>
  <si>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</si>
  <si>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</si>
  <si>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</si>
  <si>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</si>
  <si>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</si>
  <si>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</si>
  <si>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</si>
  <si>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</si>
  <si>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</si>
  <si>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</si>
  <si>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</si>
  <si>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</si>
  <si>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</si>
  <si>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</si>
  <si>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</si>
  <si>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</si>
  <si>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</si>
  <si>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</si>
  <si>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</si>
  <si>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</si>
  <si>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</si>
  <si>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</si>
  <si>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</si>
  <si>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</si>
  <si>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</si>
  <si>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</si>
  <si>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</si>
  <si>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</si>
  <si>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</si>
  <si>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</si>
  <si>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</si>
  <si>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</si>
  <si>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</si>
  <si>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</si>
  <si>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</si>
  <si>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</si>
  <si>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</si>
  <si>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</si>
  <si>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</si>
  <si>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</si>
  <si>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</si>
  <si>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</si>
  <si>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</si>
  <si>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</si>
  <si>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</si>
  <si>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</si>
  <si>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</si>
  <si>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</si>
  <si>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</si>
  <si>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</si>
  <si>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</si>
  <si>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</si>
  <si>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</si>
  <si>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</si>
  <si>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</si>
  <si>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</si>
  <si>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</si>
  <si>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</si>
  <si>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</si>
  <si>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</si>
  <si>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</si>
  <si>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</si>
  <si>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</si>
  <si>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</si>
  <si>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</si>
  <si>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</si>
  <si>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</si>
  <si>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</si>
  <si>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</si>
  <si>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</si>
  <si>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</si>
  <si>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</si>
  <si>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</si>
  <si>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</si>
  <si>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</si>
  <si>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</si>
  <si>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</si>
  <si>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</si>
  <si>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</si>
  <si>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</si>
  <si>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</si>
  <si>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</si>
  <si>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</si>
  <si>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</si>
  <si>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</si>
  <si>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</si>
  <si>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</si>
  <si>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</si>
  <si>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</si>
  <si>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</si>
  <si>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</si>
  <si>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</si>
  <si>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</si>
  <si>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</si>
  <si>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</si>
  <si>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</si>
  <si>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</si>
  <si>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</si>
  <si>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</si>
  <si>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</si>
  <si>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</si>
  <si>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</si>
  <si>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</si>
  <si>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</si>
  <si>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</si>
  <si>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</si>
  <si>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</si>
  <si>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</si>
  <si>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</si>
  <si>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</si>
  <si>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</si>
  <si>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</si>
  <si>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</si>
  <si>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</si>
  <si>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</si>
  <si>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</si>
  <si>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</si>
  <si>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</si>
  <si>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</si>
  <si>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</si>
  <si>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</si>
  <si>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</si>
  <si>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</si>
  <si>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</si>
  <si>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</si>
  <si>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</si>
  <si>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</si>
  <si>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</si>
  <si>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</si>
  <si>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</si>
  <si>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</si>
  <si>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</si>
  <si>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</si>
  <si>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</si>
  <si>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</si>
  <si>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</si>
  <si>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</si>
  <si>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</si>
  <si>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</si>
  <si>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</si>
  <si>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</si>
  <si>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</si>
  <si>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</si>
  <si>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</si>
  <si>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</si>
  <si>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</si>
  <si>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</si>
  <si>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</si>
  <si>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</si>
  <si>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</si>
  <si>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</si>
  <si>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</si>
  <si>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</si>
  <si>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</si>
  <si>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</si>
  <si>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</si>
  <si>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</si>
  <si>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</si>
  <si>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</si>
  <si>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</si>
  <si>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</si>
  <si>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</si>
  <si>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</si>
  <si>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</si>
  <si>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</si>
  <si>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</si>
  <si>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</si>
  <si>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</si>
  <si>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</si>
  <si>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</si>
  <si>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</si>
  <si>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</si>
  <si>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</si>
  <si>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</si>
  <si>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</si>
  <si>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</si>
  <si>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</si>
  <si>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</si>
  <si>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</si>
  <si>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</si>
  <si>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</si>
  <si>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</si>
  <si>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</si>
  <si>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</si>
  <si>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</si>
  <si>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</si>
  <si>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</si>
  <si>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</si>
  <si>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</si>
  <si>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</si>
  <si>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</si>
  <si>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</si>
  <si>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</si>
  <si>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</si>
  <si>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</si>
  <si>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</si>
  <si>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</si>
  <si>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</si>
  <si>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</si>
  <si>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</si>
  <si>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</si>
  <si>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</si>
  <si>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</si>
  <si>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</si>
  <si>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</si>
  <si>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</si>
  <si>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</si>
  <si>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</si>
  <si>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</si>
  <si>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</si>
  <si>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</si>
  <si>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</si>
  <si>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</si>
  <si>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</si>
  <si>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</si>
  <si>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</si>
  <si>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</si>
  <si>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</si>
  <si>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</si>
  <si>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</si>
  <si>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</si>
  <si>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</si>
  <si>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</si>
  <si>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</si>
  <si>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</si>
  <si>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</si>
  <si>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</si>
  <si>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</si>
  <si>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</si>
  <si>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</si>
  <si>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</si>
  <si>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</si>
  <si>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</si>
  <si>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</si>
  <si>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</si>
  <si>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</si>
  <si>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</si>
  <si>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</si>
  <si>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</si>
  <si>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</si>
  <si>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</si>
  <si>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</si>
  <si>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</si>
  <si>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</si>
  <si>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</si>
  <si>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</si>
  <si>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</si>
  <si>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</si>
  <si>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</si>
  <si>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</si>
  <si>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</si>
  <si>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</si>
  <si>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</si>
  <si>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</si>
  <si>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</si>
  <si>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</si>
  <si>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</si>
  <si>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</si>
  <si>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</si>
  <si>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</si>
  <si>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</si>
  <si>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</si>
  <si>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</si>
  <si>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</si>
  <si>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</si>
  <si>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</si>
  <si>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</si>
  <si>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</si>
  <si>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</si>
  <si>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</si>
  <si>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</si>
  <si>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</si>
  <si>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</si>
  <si>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</si>
  <si>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</si>
  <si>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</si>
  <si>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</si>
  <si>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</si>
  <si>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</si>
  <si>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</si>
  <si>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</si>
  <si>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</si>
  <si>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</si>
  <si>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</si>
  <si>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</si>
  <si>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</si>
  <si>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</si>
  <si>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</si>
  <si>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</si>
  <si>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</si>
  <si>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</si>
  <si>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</si>
  <si>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</si>
  <si>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</si>
  <si>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</si>
  <si>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</si>
  <si>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</si>
  <si>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</si>
  <si>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</si>
  <si>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</si>
  <si>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</si>
  <si>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</si>
  <si>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</si>
  <si>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</si>
  <si>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</si>
  <si>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</si>
  <si>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</si>
  <si>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</si>
  <si>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</si>
  <si>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</si>
  <si>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</si>
  <si>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</si>
  <si>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</si>
  <si>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</si>
  <si>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</si>
  <si>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</si>
  <si>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</si>
  <si>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</si>
  <si>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</si>
  <si>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</si>
  <si>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</si>
  <si>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</si>
  <si>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</si>
  <si>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</si>
  <si>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</si>
  <si>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</si>
  <si>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</si>
  <si>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</si>
  <si>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</si>
  <si>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</si>
  <si>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</si>
  <si>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</si>
  <si>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</si>
  <si>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</si>
  <si>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</si>
  <si>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</si>
  <si>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</si>
  <si>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</si>
  <si>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</si>
  <si>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</si>
  <si>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</si>
  <si>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</si>
  <si>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</si>
  <si>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</si>
  <si>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</si>
  <si>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</si>
  <si>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</si>
  <si>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</si>
  <si>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</si>
  <si>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</si>
  <si>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</si>
  <si>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</si>
  <si>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</si>
  <si>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</si>
  <si>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</si>
  <si>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</si>
  <si>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</si>
  <si>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</si>
  <si>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</si>
  <si>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</si>
  <si>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</si>
  <si>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</si>
  <si>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</si>
  <si>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</si>
  <si>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</si>
  <si>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</si>
  <si>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</si>
  <si>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</si>
  <si>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</si>
  <si>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</si>
  <si>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</si>
  <si>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</si>
  <si>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</si>
  <si>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</si>
  <si>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</si>
  <si>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</si>
  <si>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</si>
  <si>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</si>
  <si>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</si>
  <si>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</si>
  <si>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</si>
  <si>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</si>
  <si>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</si>
  <si>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</si>
  <si>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</si>
  <si>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</si>
  <si>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</si>
  <si>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</si>
  <si>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</si>
  <si>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</si>
  <si>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</si>
  <si>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</si>
  <si>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</si>
  <si>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</si>
  <si>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</si>
  <si>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</si>
  <si>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</si>
  <si>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</si>
  <si>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</si>
  <si>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</si>
  <si>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</si>
  <si>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</si>
  <si>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</si>
  <si>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</si>
  <si>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</si>
  <si>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</si>
  <si>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</si>
  <si>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</si>
  <si>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</si>
  <si>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</si>
  <si>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</si>
  <si>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</si>
  <si>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</si>
  <si>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</si>
  <si>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</si>
  <si>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</si>
  <si>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</si>
  <si>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</si>
  <si>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</si>
  <si>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</si>
  <si>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</si>
  <si>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</si>
  <si>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</si>
  <si>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</si>
  <si>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</si>
  <si>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</si>
  <si>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</si>
  <si>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</si>
  <si>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</si>
  <si>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</si>
  <si>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</si>
  <si>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</si>
  <si>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</si>
  <si>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</si>
  <si>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</si>
  <si>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</si>
  <si>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</si>
  <si>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</si>
  <si>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</si>
  <si>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</si>
  <si>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</si>
  <si>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</si>
  <si>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</si>
  <si>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</si>
  <si>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</si>
  <si>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</si>
  <si>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</si>
  <si>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</si>
  <si>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</si>
  <si>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</si>
  <si>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</si>
  <si>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</si>
  <si>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</si>
  <si>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</si>
  <si>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</si>
  <si>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</si>
  <si>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</si>
  <si>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</si>
  <si>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</si>
  <si>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</si>
  <si>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</si>
  <si>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</si>
  <si>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</si>
  <si>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</si>
  <si>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</si>
  <si>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</si>
  <si>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</si>
  <si>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</si>
  <si>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</si>
  <si>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</si>
  <si>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</si>
  <si>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</si>
  <si>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</si>
  <si>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</si>
  <si>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</si>
  <si>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</si>
  <si>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</si>
  <si>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</si>
  <si>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</si>
  <si>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</si>
  <si>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</si>
  <si>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</si>
  <si>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</si>
  <si>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</si>
  <si>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</si>
  <si>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</si>
  <si>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</si>
  <si>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</si>
  <si>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</si>
  <si>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</si>
  <si>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</si>
  <si>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</si>
  <si>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</si>
  <si>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</si>
  <si>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</si>
  <si>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</si>
  <si>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</si>
  <si>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</si>
  <si>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</si>
  <si>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</si>
  <si>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</si>
  <si>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</si>
  <si>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</si>
  <si>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</si>
  <si>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</si>
  <si>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</si>
  <si>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</si>
  <si>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</si>
  <si>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</si>
  <si>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</si>
  <si>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</si>
  <si>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</si>
  <si>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</si>
  <si>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</si>
  <si>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</si>
  <si>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</si>
  <si>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</si>
  <si>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</si>
  <si>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</si>
  <si>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</si>
  <si>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</si>
  <si>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</si>
  <si>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</si>
  <si>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</si>
  <si>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</si>
  <si>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</si>
  <si>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</si>
  <si>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</si>
  <si>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</si>
  <si>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</si>
  <si>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</si>
  <si>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</si>
  <si>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</si>
  <si>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</si>
  <si>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</si>
  <si>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</si>
  <si>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</si>
  <si>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</si>
  <si>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</si>
  <si>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</si>
  <si>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</si>
  <si>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</si>
  <si>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</si>
  <si>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</si>
  <si>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</si>
  <si>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</si>
  <si>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</si>
  <si>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</si>
  <si>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</si>
  <si>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</si>
  <si>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</si>
  <si>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</si>
  <si>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</si>
  <si>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</si>
  <si>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</si>
  <si>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</si>
  <si>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</si>
  <si>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</si>
  <si>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</si>
  <si>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</si>
  <si>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</si>
  <si>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</si>
  <si>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</si>
  <si>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</si>
  <si>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</si>
  <si>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</si>
  <si>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</si>
  <si>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</si>
  <si>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</si>
  <si>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</si>
  <si>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</si>
  <si>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</si>
  <si>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</si>
  <si>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</si>
  <si>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</si>
  <si>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</si>
  <si>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</si>
  <si>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</si>
  <si>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</si>
  <si>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</si>
  <si>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</si>
  <si>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</si>
  <si>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</si>
  <si>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</si>
  <si>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</si>
  <si>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</si>
  <si>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</si>
  <si>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</si>
  <si>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</si>
  <si>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</si>
  <si>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</si>
  <si>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</si>
  <si>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</si>
  <si>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</si>
  <si>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</si>
  <si>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</si>
  <si>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</si>
  <si>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</si>
  <si>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</si>
  <si>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</si>
  <si>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</si>
  <si>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</si>
  <si>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</si>
  <si>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</si>
  <si>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</si>
  <si>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</si>
  <si>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</si>
  <si>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</si>
  <si>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</si>
  <si>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</si>
  <si>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</si>
  <si>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</si>
  <si>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</si>
  <si>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</si>
  <si>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</si>
  <si>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</si>
  <si>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</si>
  <si>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</si>
  <si>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</si>
  <si>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</si>
  <si>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</si>
  <si>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</si>
  <si>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</si>
  <si>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</si>
  <si>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</si>
  <si>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</si>
  <si>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</si>
  <si>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</si>
  <si>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</si>
  <si>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</si>
  <si>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</si>
  <si>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</si>
  <si>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</si>
  <si>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</si>
  <si>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</si>
  <si>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</si>
  <si>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</si>
  <si>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</si>
  <si>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</si>
  <si>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</si>
  <si>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</si>
  <si>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</si>
  <si>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</si>
  <si>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</si>
  <si>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</si>
  <si>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</si>
  <si>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</si>
  <si>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</si>
  <si>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</si>
  <si>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</si>
  <si>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</si>
  <si>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</si>
  <si>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</si>
  <si>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</si>
  <si>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</si>
  <si>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</si>
  <si>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</si>
  <si>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</si>
  <si>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</si>
  <si>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</si>
  <si>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</si>
  <si>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</si>
  <si>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</si>
  <si>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</si>
  <si>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</si>
  <si>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</si>
  <si>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</si>
  <si>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</si>
  <si>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</si>
  <si>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</si>
  <si>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</si>
  <si>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</si>
  <si>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</si>
  <si>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</si>
  <si>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</si>
  <si>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</si>
  <si>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</si>
  <si>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</si>
  <si>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</si>
  <si>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</si>
  <si>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</si>
  <si>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</si>
  <si>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</si>
  <si>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</si>
  <si>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</si>
  <si>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</si>
  <si>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</si>
  <si>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</si>
  <si>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</si>
  <si>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</si>
  <si>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</si>
  <si>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</si>
  <si>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</si>
  <si>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</si>
  <si>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</si>
  <si>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</si>
  <si>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</si>
  <si>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</si>
  <si>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</si>
  <si>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</si>
  <si>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</si>
  <si>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</si>
  <si>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</si>
  <si>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</si>
  <si>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</si>
  <si>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</si>
  <si>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</si>
  <si>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</si>
  <si>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</si>
  <si>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</si>
  <si>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</si>
  <si>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</si>
  <si>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</si>
  <si>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</si>
  <si>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</si>
  <si>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</si>
  <si>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</si>
  <si>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</si>
  <si>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</si>
  <si>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</si>
  <si>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</si>
  <si>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</si>
  <si>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</si>
  <si>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</si>
  <si>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</si>
  <si>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</si>
  <si>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</si>
  <si>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</si>
  <si>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</si>
  <si>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</si>
  <si>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</si>
  <si>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</si>
  <si>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</si>
  <si>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</si>
  <si>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</si>
  <si>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</si>
  <si>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</si>
  <si>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</si>
  <si>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</si>
  <si>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</si>
  <si>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</si>
  <si>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</si>
  <si>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</si>
  <si>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</si>
  <si>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</si>
  <si>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</si>
  <si>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</si>
  <si>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</si>
  <si>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</si>
  <si>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</si>
  <si>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</si>
  <si>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</si>
  <si>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</si>
  <si>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</si>
  <si>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</si>
  <si>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</si>
  <si>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</si>
  <si>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</si>
  <si>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</si>
  <si>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</si>
  <si>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</si>
  <si>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</si>
  <si>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</si>
  <si>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</si>
  <si>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</si>
  <si>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</si>
  <si>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</si>
  <si>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</si>
  <si>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</si>
  <si>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</si>
  <si>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</si>
  <si>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</si>
  <si>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</si>
  <si>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</si>
  <si>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</si>
  <si>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</si>
  <si>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</si>
  <si>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</si>
  <si>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</si>
  <si>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</si>
  <si>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</si>
  <si>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</si>
  <si>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</si>
  <si>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</si>
  <si>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</si>
  <si>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</si>
  <si>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</si>
  <si>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</si>
  <si>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</si>
  <si>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</si>
  <si>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</si>
  <si>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</si>
  <si>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</si>
  <si>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</si>
  <si>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</si>
  <si>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</si>
  <si>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</si>
  <si>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</si>
  <si>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</si>
  <si>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</si>
  <si>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</si>
  <si>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</si>
  <si>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</si>
  <si>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</si>
  <si>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</si>
  <si>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</si>
  <si>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</si>
  <si>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</si>
  <si>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</si>
  <si>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</si>
  <si>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</si>
  <si>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</si>
  <si>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</si>
  <si>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</si>
  <si>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</si>
  <si>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</si>
  <si>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</si>
  <si>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</si>
  <si>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</si>
  <si>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</si>
  <si>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</si>
  <si>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</si>
  <si>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</si>
  <si>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</si>
  <si>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</si>
  <si>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</si>
  <si>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</si>
  <si>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</si>
  <si>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</si>
  <si>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</si>
  <si>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</si>
  <si>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</si>
  <si>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</si>
  <si>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</si>
  <si>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</si>
  <si>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</si>
  <si>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</si>
  <si>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</si>
  <si>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</si>
  <si>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</si>
  <si>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</si>
  <si>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</si>
  <si>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</si>
  <si>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</si>
  <si>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</si>
  <si>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</si>
  <si>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</si>
  <si>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</si>
  <si>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</si>
  <si>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</si>
  <si>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</si>
  <si>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</si>
  <si>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</si>
  <si>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</si>
  <si>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</si>
  <si>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</si>
  <si>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</si>
  <si>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</si>
  <si>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</si>
  <si>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</si>
  <si>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</si>
  <si>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</si>
  <si>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</si>
  <si>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</si>
  <si>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</si>
  <si>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</si>
  <si>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</si>
  <si>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</si>
  <si>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</si>
  <si>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</si>
  <si>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</si>
  <si>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</si>
  <si>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</si>
  <si>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</si>
  <si>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</si>
  <si>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</si>
  <si>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</si>
  <si>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</si>
  <si>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</si>
  <si>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</si>
  <si>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</si>
  <si>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</si>
  <si>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</si>
  <si>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</si>
  <si>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</si>
  <si>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</si>
  <si>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</si>
  <si>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</si>
  <si>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</si>
  <si>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</si>
  <si>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</si>
  <si>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</si>
  <si>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</si>
  <si>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</si>
  <si>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</si>
  <si>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</si>
  <si>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</si>
  <si>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</si>
  <si>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</si>
  <si>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</si>
  <si>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</si>
  <si>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</si>
  <si>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</si>
  <si>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</si>
  <si>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</si>
  <si>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</si>
  <si>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</si>
  <si>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</si>
  <si>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</si>
  <si>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</si>
  <si>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</si>
  <si>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</si>
  <si>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</si>
  <si>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</si>
  <si>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</si>
  <si>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</si>
  <si>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</si>
  <si>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</si>
  <si>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</si>
  <si>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</si>
  <si>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</si>
  <si>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</si>
  <si>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</si>
  <si>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</si>
  <si>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</si>
  <si>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</si>
  <si>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</si>
  <si>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</si>
  <si>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</si>
  <si>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</si>
  <si>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</si>
  <si>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</si>
  <si>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</si>
  <si>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</si>
  <si>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</si>
  <si>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</si>
  <si>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</si>
  <si>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</si>
  <si>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</si>
  <si>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</si>
  <si>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</si>
  <si>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</si>
  <si>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</si>
  <si>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</si>
  <si>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</si>
  <si>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</si>
  <si>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</si>
  <si>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</si>
  <si>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</si>
  <si>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</si>
  <si>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</si>
  <si>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</si>
  <si>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</si>
  <si>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</si>
  <si>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</si>
  <si>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</si>
  <si>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</si>
  <si>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</si>
  <si>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</si>
  <si>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</si>
  <si>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</si>
  <si>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</si>
  <si>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</si>
  <si>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</si>
  <si>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</si>
  <si>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</si>
  <si>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</si>
  <si>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</si>
  <si>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</si>
  <si>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</si>
  <si>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</si>
  <si>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</si>
  <si>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</si>
  <si>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</si>
  <si>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</si>
  <si>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</si>
  <si>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</si>
  <si>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</si>
  <si>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</si>
  <si>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</si>
  <si>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</si>
  <si>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</si>
  <si>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</si>
  <si>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</si>
  <si>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</si>
  <si>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</si>
  <si>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</si>
  <si>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</si>
  <si>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</si>
  <si>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</si>
  <si>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</si>
  <si>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</si>
  <si>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</si>
  <si>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</si>
  <si>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</si>
  <si>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</si>
  <si>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</si>
  <si>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</si>
  <si>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</si>
  <si>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</si>
  <si>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</si>
  <si>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</si>
  <si>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</si>
  <si>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</si>
  <si>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</si>
  <si>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</si>
  <si>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</si>
  <si>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</si>
  <si>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</si>
  <si>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</si>
  <si>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</si>
  <si>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</si>
  <si>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</si>
  <si>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</si>
  <si>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</si>
  <si>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</si>
  <si>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</si>
  <si>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</si>
  <si>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</si>
  <si>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</si>
  <si>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</si>
  <si>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</si>
  <si>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</si>
  <si>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</si>
  <si>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</si>
  <si>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</si>
  <si>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</si>
  <si>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</si>
  <si>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</si>
  <si>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</si>
  <si>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</si>
  <si>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</si>
  <si>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</si>
  <si>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</si>
  <si>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</si>
  <si>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</si>
  <si>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</si>
  <si>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</si>
  <si>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</si>
  <si>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</si>
  <si>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</si>
  <si>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</si>
  <si>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</si>
  <si>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</si>
  <si>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</si>
  <si>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</si>
  <si>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</si>
  <si>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</si>
  <si>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</si>
  <si>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</si>
  <si>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</si>
  <si>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</si>
  <si>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</si>
  <si>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</si>
  <si>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</si>
  <si>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</si>
  <si>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</si>
  <si>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</si>
  <si>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</si>
  <si>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</si>
  <si>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</si>
  <si>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</si>
  <si>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</si>
  <si>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</si>
  <si>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</si>
  <si>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</si>
  <si>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</si>
  <si>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</si>
  <si>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</si>
  <si>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</si>
  <si>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</si>
  <si>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</si>
  <si>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</si>
  <si>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</si>
  <si>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</si>
  <si>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</si>
  <si>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</si>
  <si>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</si>
  <si>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</si>
  <si>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</si>
  <si>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</si>
  <si>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</si>
  <si>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</si>
  <si>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</si>
  <si>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</si>
  <si>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</si>
  <si>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</si>
  <si>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</si>
  <si>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</si>
  <si>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</si>
  <si>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</si>
  <si>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</si>
  <si>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</si>
  <si>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</si>
  <si>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</si>
  <si>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</si>
  <si>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</si>
  <si>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</si>
  <si>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</si>
  <si>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</si>
  <si>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</si>
  <si>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</si>
  <si>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</si>
  <si>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</si>
  <si>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</si>
  <si>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</si>
  <si>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</si>
  <si>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</si>
  <si>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</si>
  <si>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</si>
  <si>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</si>
  <si>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</si>
  <si>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</si>
  <si>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</si>
  <si>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</si>
  <si>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</si>
  <si>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</si>
  <si>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</si>
  <si>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</si>
  <si>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</si>
  <si>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</si>
  <si>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</si>
  <si>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</si>
  <si>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</si>
  <si>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</si>
  <si>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</si>
  <si>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</si>
  <si>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</si>
  <si>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</si>
  <si>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</si>
  <si>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</si>
  <si>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</si>
  <si>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</si>
  <si>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</si>
  <si>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</si>
  <si>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</si>
  <si>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</si>
  <si>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</si>
  <si>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</si>
  <si>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</si>
  <si>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</si>
  <si>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</si>
  <si>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</si>
  <si>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</si>
  <si>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</si>
  <si>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</si>
  <si>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</si>
  <si>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</si>
  <si>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</si>
  <si>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</si>
  <si>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</si>
  <si>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</si>
  <si>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</si>
  <si>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</si>
  <si>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</si>
  <si>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</si>
  <si>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</si>
  <si>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</si>
  <si>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</si>
  <si>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</si>
  <si>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</si>
  <si>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</si>
  <si>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</si>
  <si>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</si>
  <si>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</si>
  <si>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</si>
  <si>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</si>
  <si>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</si>
  <si>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</si>
  <si>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</si>
  <si>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</si>
  <si>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</si>
  <si>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</si>
  <si>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</si>
  <si>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</si>
  <si>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</si>
  <si>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</si>
  <si>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</si>
  <si>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</si>
  <si>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</si>
  <si>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</si>
  <si>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</si>
  <si>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</si>
  <si>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</si>
  <si>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</si>
  <si>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</si>
  <si>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</si>
  <si>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</si>
  <si>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</si>
  <si>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</si>
  <si>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</si>
  <si>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</si>
  <si>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</si>
  <si>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</si>
  <si>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</si>
  <si>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</si>
  <si>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</si>
  <si>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</si>
  <si>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</si>
  <si>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</si>
  <si>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</si>
  <si>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</si>
  <si>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</si>
  <si>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</si>
  <si>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</si>
  <si>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</si>
  <si>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</si>
  <si>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</si>
  <si>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</si>
  <si>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</si>
  <si>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</si>
  <si>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</si>
  <si>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</si>
  <si>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</si>
  <si>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</si>
  <si>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</si>
  <si>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</si>
  <si>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</si>
  <si>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</si>
  <si>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</si>
  <si>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</si>
  <si>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</si>
  <si>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</si>
  <si>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</si>
  <si>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</si>
  <si>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</si>
  <si>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</si>
  <si>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</si>
  <si>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</si>
  <si>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</si>
  <si>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</si>
  <si>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</si>
  <si>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</si>
  <si>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</si>
  <si>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</si>
  <si>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</si>
  <si>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</si>
  <si>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</si>
  <si>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</si>
  <si>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</si>
  <si>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</si>
  <si>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</si>
  <si>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</si>
  <si>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</si>
  <si>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</si>
  <si>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</si>
  <si>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</si>
  <si>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</si>
  <si>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</si>
  <si>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</si>
  <si>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</si>
  <si>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</si>
  <si>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</si>
  <si>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</si>
  <si>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</si>
  <si>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</si>
  <si>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</si>
  <si>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</si>
  <si>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</si>
  <si>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</si>
  <si>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</si>
  <si>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</si>
  <si>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</si>
  <si>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</si>
  <si>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</si>
  <si>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</si>
  <si>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</si>
  <si>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</si>
  <si>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</si>
  <si>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</si>
  <si>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</si>
  <si>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</si>
  <si>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</si>
  <si>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</si>
  <si>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</si>
  <si>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</si>
  <si>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</si>
  <si>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</si>
  <si>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</si>
  <si>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</si>
  <si>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</si>
  <si>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</si>
  <si>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</si>
  <si>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</si>
  <si>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</si>
  <si>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</si>
  <si>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</si>
  <si>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</si>
  <si>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</si>
  <si>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</si>
  <si>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</si>
  <si>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</si>
  <si>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</si>
  <si>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</si>
  <si>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</si>
  <si>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</si>
  <si>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</si>
  <si>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</si>
  <si>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</si>
  <si>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</si>
  <si>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</si>
  <si>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</si>
  <si>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</si>
  <si>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</si>
  <si>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</si>
  <si>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</si>
  <si>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</si>
  <si>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</si>
  <si>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</si>
  <si>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</si>
  <si>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</si>
  <si>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</si>
  <si>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</si>
  <si>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</si>
  <si>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</si>
  <si>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</si>
  <si>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</si>
  <si>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</si>
  <si>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</si>
  <si>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</si>
  <si>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</si>
  <si>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</si>
  <si>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</si>
  <si>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</si>
  <si>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</si>
  <si>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</si>
  <si>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</si>
  <si>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</si>
  <si>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</si>
  <si>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</si>
  <si>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</si>
  <si>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</si>
  <si>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</si>
  <si>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</si>
  <si>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</si>
  <si>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</si>
  <si>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</si>
  <si>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</si>
  <si>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</si>
  <si>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</si>
  <si>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</si>
  <si>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</si>
  <si>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</si>
  <si>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</si>
  <si>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</si>
  <si>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</si>
  <si>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</si>
  <si>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</si>
  <si>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</si>
  <si>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</si>
  <si>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</si>
  <si>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</si>
  <si>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</si>
  <si>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</si>
  <si>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</si>
  <si>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</si>
  <si>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</si>
  <si>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</si>
  <si>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</si>
  <si>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</si>
  <si>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</si>
  <si>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</si>
  <si>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</si>
  <si>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</si>
  <si>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</si>
  <si>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</si>
  <si>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</si>
  <si>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</si>
  <si>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</si>
  <si>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</si>
  <si>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</si>
  <si>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</si>
  <si>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</si>
  <si>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</si>
  <si>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</si>
  <si>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</si>
  <si>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</si>
  <si>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</si>
  <si>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</si>
  <si>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</si>
  <si>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</si>
  <si>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</si>
  <si>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</si>
  <si>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</si>
  <si>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</si>
  <si>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</si>
  <si>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</si>
  <si>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</si>
  <si>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</si>
  <si>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</si>
  <si>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</si>
  <si>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</si>
  <si>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</si>
  <si>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</si>
  <si>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</si>
  <si>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</si>
  <si>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</si>
  <si>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</si>
  <si>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</si>
  <si>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</si>
  <si>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</si>
  <si>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</si>
  <si>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</si>
  <si>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</si>
  <si>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</si>
  <si>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</si>
  <si>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</si>
  <si>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</si>
  <si>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</si>
  <si>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</si>
  <si>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</si>
  <si>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</si>
  <si>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</si>
  <si>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</si>
  <si>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</si>
  <si>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</si>
  <si>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</si>
  <si>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</si>
  <si>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</si>
  <si>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</si>
  <si>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</si>
  <si>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</si>
  <si>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</si>
  <si>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</si>
  <si>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</si>
  <si>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</si>
  <si>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</si>
  <si>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</si>
  <si>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</si>
  <si>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</si>
  <si>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</si>
  <si>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</si>
  <si>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</si>
  <si>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</si>
  <si>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</si>
  <si>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</si>
  <si>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</si>
  <si>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</si>
  <si>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</si>
  <si>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</si>
  <si>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</si>
  <si>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</si>
  <si>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</si>
  <si>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</si>
  <si>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</si>
  <si>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</si>
  <si>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</si>
  <si>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</si>
  <si>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</si>
  <si>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</si>
  <si>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</si>
  <si>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</si>
  <si>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</si>
  <si>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</si>
  <si>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</si>
  <si>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</si>
  <si>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</si>
  <si>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</si>
  <si>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</si>
  <si>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</si>
  <si>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</si>
  <si>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</si>
  <si>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</si>
  <si>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</si>
  <si>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</si>
  <si>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</si>
  <si>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</si>
  <si>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</si>
  <si>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</si>
  <si>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</si>
  <si>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</si>
  <si>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</si>
  <si>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</si>
  <si>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</si>
  <si>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</si>
  <si>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</si>
  <si>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</si>
  <si>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</si>
  <si>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</si>
  <si>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</si>
  <si>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</si>
  <si>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</si>
  <si>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</si>
  <si>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</si>
  <si>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</si>
  <si>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</si>
  <si>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</si>
  <si>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</si>
  <si>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</si>
  <si>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</si>
  <si>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</si>
  <si>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</si>
  <si>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</si>
  <si>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</si>
  <si>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</si>
  <si>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</si>
  <si>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</si>
  <si>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</si>
  <si>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</si>
  <si>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</si>
  <si>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</si>
  <si>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</si>
  <si>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</si>
  <si>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</si>
  <si>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</si>
  <si>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</si>
  <si>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</si>
  <si>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</si>
  <si>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</si>
  <si>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</si>
  <si>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</si>
  <si>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</si>
  <si>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</si>
  <si>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</si>
  <si>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</si>
  <si>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</si>
  <si>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</si>
  <si>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</si>
  <si>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</si>
  <si>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</si>
  <si>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</si>
  <si>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</si>
  <si>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</si>
  <si>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</si>
  <si>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</si>
  <si>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</si>
  <si>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</si>
  <si>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</si>
  <si>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</si>
  <si>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</si>
  <si>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</si>
  <si>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</si>
  <si>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</si>
  <si>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</si>
  <si>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</si>
  <si>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</si>
  <si>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</si>
  <si>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</si>
  <si>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</si>
  <si>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</si>
  <si>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</si>
  <si>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</si>
  <si>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</si>
  <si>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</si>
  <si>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</si>
  <si>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</si>
  <si>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</si>
  <si>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</si>
  <si>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</si>
  <si>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</si>
  <si>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</si>
  <si>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</si>
  <si>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</si>
  <si>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</si>
  <si>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</si>
  <si>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</si>
  <si>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</si>
  <si>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</si>
  <si>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</si>
  <si>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</si>
  <si>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</si>
  <si>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</si>
  <si>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</si>
  <si>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</si>
  <si>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</si>
  <si>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</si>
  <si>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</si>
  <si>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</si>
  <si>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</si>
  <si>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</si>
  <si>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</si>
  <si>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</si>
  <si>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</si>
  <si>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</si>
  <si>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</si>
  <si>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</si>
  <si>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</si>
  <si>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</si>
  <si>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</si>
  <si>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</si>
  <si>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</si>
  <si>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</si>
  <si>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</si>
  <si>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</si>
  <si>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</si>
  <si>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</si>
  <si>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</si>
  <si>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</si>
  <si>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</si>
  <si>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</si>
  <si>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</si>
  <si>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</si>
  <si>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</si>
  <si>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</si>
  <si>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</si>
  <si>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</si>
  <si>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</si>
  <si>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</si>
  <si>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</si>
  <si>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</si>
  <si>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</si>
  <si>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</si>
  <si>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</si>
  <si>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</si>
  <si>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</si>
  <si>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</si>
  <si>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</si>
  <si>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</si>
  <si>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</si>
  <si>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</si>
  <si>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</si>
  <si>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</si>
  <si>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</si>
  <si>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</si>
  <si>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</si>
  <si>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</si>
  <si>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</si>
  <si>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</si>
  <si>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</si>
  <si>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</si>
  <si>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</si>
  <si>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</si>
  <si>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</si>
  <si>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</si>
  <si>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</si>
  <si>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</si>
  <si>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</si>
  <si>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</si>
  <si>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</si>
  <si>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</si>
  <si>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</si>
  <si>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</si>
  <si>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</si>
  <si>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</si>
  <si>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</si>
  <si>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</si>
  <si>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</si>
  <si>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</si>
  <si>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</si>
  <si>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</si>
  <si>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</si>
  <si>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</si>
  <si>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</si>
  <si>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</si>
  <si>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</si>
  <si>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</si>
  <si>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</si>
  <si>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</si>
  <si>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</si>
  <si>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</si>
  <si>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</si>
  <si>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</si>
  <si>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</si>
  <si>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</si>
  <si>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</si>
  <si>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</si>
  <si>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</si>
  <si>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</si>
  <si>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</si>
  <si>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</si>
  <si>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</si>
  <si>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</si>
  <si>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</si>
  <si>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</si>
  <si>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</si>
  <si>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</si>
  <si>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</si>
  <si>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</si>
  <si>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</si>
  <si>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</si>
  <si>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</si>
  <si>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</si>
  <si>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</si>
  <si>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</si>
  <si>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</si>
  <si>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</si>
  <si>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</si>
  <si>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</si>
  <si>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</si>
  <si>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</si>
  <si>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</si>
  <si>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</si>
  <si>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</si>
  <si>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</si>
  <si>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</si>
  <si>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</si>
  <si>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</si>
  <si>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</si>
  <si>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</si>
  <si>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</si>
  <si>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</si>
  <si>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</si>
  <si>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88124811471</t>
  </si>
  <si>
    <t>02702568</t>
  </si>
  <si>
    <t>120011855</t>
  </si>
  <si>
    <t>KOMUNALAC d.o.o. za komunalne djelatnosti</t>
  </si>
  <si>
    <t>P.Berislavića 39</t>
  </si>
  <si>
    <t>komunalac@sk.t-com.hr</t>
  </si>
  <si>
    <t>044855422</t>
  </si>
  <si>
    <t>SABINE BLAŽEVIĆ</t>
  </si>
  <si>
    <t>MIKULČIĆ MATEA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</si>
</sst>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16328.92</v>
      </c>
      <c r="I3" s="31">
        <f>ABS(ROUND(J3,0)-J3)+ABS(ROUND(K3,0)-K3)</f>
        <v>0</v>
      </c>
      <c r="J3" s="31">
        <f>Bilanca!I10</f>
        <v>95976</v>
      </c>
      <c r="K3" s="31">
        <f>Bilanca!J10</f>
        <v>360235</v>
      </c>
    </row>
    <row r="4" spans="1:11" ht="12.75">
      <c r="A4" s="4" t="s">
        <v>1088</v>
      </c>
      <c r="B4" s="29" t="s">
        <v>1888</v>
      </c>
      <c r="D4" s="4" t="s">
        <v>1521</v>
      </c>
      <c r="E4" s="4">
        <v>1</v>
      </c>
      <c r="F4" s="4">
        <f>Bilanca!G11</f>
        <v>3</v>
      </c>
      <c r="G4" s="4">
        <f>IF(Bilanca!H11=0,"",Bilanca!H11)</f>
      </c>
      <c r="H4" s="30">
        <f>J4/100*F4+2*K4/100*F4</f>
        <v>1050.15</v>
      </c>
      <c r="I4" s="31">
        <f>ABS(ROUND(J4,0)-J4)+ABS(ROUND(K4,0)-K4)</f>
        <v>0</v>
      </c>
      <c r="J4" s="31">
        <f>Bilanca!I11</f>
        <v>14249</v>
      </c>
      <c r="K4" s="31">
        <f>Bilanca!J11</f>
        <v>10378</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02702568</v>
      </c>
      <c r="D6" s="4" t="s">
        <v>1521</v>
      </c>
      <c r="E6" s="4">
        <v>1</v>
      </c>
      <c r="F6" s="4">
        <f>Bilanca!G13</f>
        <v>5</v>
      </c>
      <c r="G6" s="4">
        <f>IF(Bilanca!H13=0,"",Bilanca!H13)</f>
      </c>
      <c r="H6" s="30">
        <f aca="true" t="shared" si="0" ref="H6:H45">J6/100*F6+2*K6/100*F6</f>
        <v>1750.25</v>
      </c>
      <c r="I6" s="31">
        <f aca="true" t="shared" si="1" ref="I6:I45">ABS(ROUND(J6,0)-J6)+ABS(ROUND(K6,0)-K6)</f>
        <v>0</v>
      </c>
      <c r="J6" s="31">
        <f>Bilanca!I13</f>
        <v>14249</v>
      </c>
      <c r="K6" s="31">
        <f>Bilanca!J13</f>
        <v>10378</v>
      </c>
    </row>
    <row r="7" spans="1:11" ht="12.75">
      <c r="A7" s="4" t="s">
        <v>2353</v>
      </c>
      <c r="B7" s="29" t="str">
        <f>RefStr!M27</f>
        <v>120011855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88124811471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d.o.o. za komunalne djelatnosti</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78144.1</v>
      </c>
      <c r="I11" s="31">
        <f t="shared" si="1"/>
        <v>0</v>
      </c>
      <c r="J11" s="31">
        <f>Bilanca!I18</f>
        <v>81727</v>
      </c>
      <c r="K11" s="31">
        <f>Bilanca!J18</f>
        <v>349857</v>
      </c>
    </row>
    <row r="12" spans="1:11" ht="12.75">
      <c r="A12" s="4" t="s">
        <v>2357</v>
      </c>
      <c r="B12" s="29" t="str">
        <f>TRIM(RefStr!C33)</f>
        <v>P.Berislavića 39</v>
      </c>
      <c r="D12" s="4" t="s">
        <v>1521</v>
      </c>
      <c r="E12" s="4">
        <v>1</v>
      </c>
      <c r="F12" s="4">
        <f>Bilanca!G19</f>
        <v>11</v>
      </c>
      <c r="G12" s="4">
        <f>IF(Bilanca!H19=0,"",Bilanca!H19)</f>
      </c>
      <c r="H12" s="30">
        <f t="shared" si="0"/>
        <v>14213.099999999999</v>
      </c>
      <c r="I12" s="31">
        <f t="shared" si="1"/>
        <v>0</v>
      </c>
      <c r="J12" s="31">
        <f>Bilanca!I19</f>
        <v>43070</v>
      </c>
      <c r="K12" s="31">
        <f>Bilanca!J19</f>
        <v>43070</v>
      </c>
    </row>
    <row r="13" spans="1:11" ht="12.75">
      <c r="A13" s="4" t="s">
        <v>1193</v>
      </c>
      <c r="B13" s="29" t="str">
        <f>TRIM(RefStr!C35)</f>
        <v>komunalac@sk.t-com.hr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46264.14</v>
      </c>
      <c r="I14" s="31">
        <f t="shared" si="1"/>
        <v>0</v>
      </c>
      <c r="J14" s="31">
        <f>Bilanca!I21</f>
        <v>38072</v>
      </c>
      <c r="K14" s="31">
        <f>Bilanca!J21</f>
        <v>158903</v>
      </c>
    </row>
    <row r="15" spans="1:11" ht="12.75">
      <c r="A15" s="4" t="s">
        <v>2360</v>
      </c>
      <c r="B15" s="29" t="str">
        <f>TEXT(RefStr!J39,"00")</f>
        <v>03</v>
      </c>
      <c r="D15" s="4" t="s">
        <v>1521</v>
      </c>
      <c r="E15" s="4">
        <v>1</v>
      </c>
      <c r="F15" s="4">
        <f>Bilanca!G22</f>
        <v>14</v>
      </c>
      <c r="G15" s="4">
        <f>IF(Bilanca!H22=0,"",Bilanca!H22)</f>
      </c>
      <c r="H15" s="30">
        <f t="shared" si="0"/>
        <v>41489.42</v>
      </c>
      <c r="I15" s="31">
        <f t="shared" si="1"/>
        <v>0</v>
      </c>
      <c r="J15" s="31">
        <f>Bilanca!I22</f>
        <v>585</v>
      </c>
      <c r="K15" s="31">
        <f>Bilanca!J22</f>
        <v>147884</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5</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445740.48</v>
      </c>
      <c r="I38" s="31">
        <f t="shared" si="1"/>
        <v>0</v>
      </c>
      <c r="J38" s="31">
        <f>Bilanca!I45</f>
        <v>439970</v>
      </c>
      <c r="K38" s="31">
        <f>Bilanca!J45</f>
        <v>382367</v>
      </c>
    </row>
    <row r="39" spans="1:11" ht="12.75">
      <c r="A39" s="4" t="s">
        <v>1216</v>
      </c>
      <c r="B39" s="29" t="str">
        <f>RefStr!C68</f>
        <v>SABINE BLAŽEVIĆ</v>
      </c>
      <c r="D39" s="4" t="s">
        <v>1521</v>
      </c>
      <c r="E39" s="4">
        <v>1</v>
      </c>
      <c r="F39" s="4">
        <f>Bilanca!G46</f>
        <v>38</v>
      </c>
      <c r="G39" s="4">
        <f>IF(Bilanca!H46=0,"",Bilanca!H46)</f>
      </c>
      <c r="H39" s="30">
        <f t="shared" si="0"/>
        <v>35965.86</v>
      </c>
      <c r="I39" s="31">
        <f t="shared" si="1"/>
        <v>0</v>
      </c>
      <c r="J39" s="31">
        <f>Bilanca!I46</f>
        <v>20165</v>
      </c>
      <c r="K39" s="31">
        <f>Bilanca!J46</f>
        <v>37241</v>
      </c>
    </row>
    <row r="40" spans="1:11" ht="12.75">
      <c r="A40" s="4" t="s">
        <v>1217</v>
      </c>
      <c r="B40" s="29" t="str">
        <f>TRIM(RefStr!C70)</f>
        <v>044855422</v>
      </c>
      <c r="D40" s="4" t="s">
        <v>1521</v>
      </c>
      <c r="E40" s="4">
        <v>1</v>
      </c>
      <c r="F40" s="4">
        <f>Bilanca!G47</f>
        <v>39</v>
      </c>
      <c r="G40" s="4">
        <f>IF(Bilanca!H47=0,"",Bilanca!H47)</f>
      </c>
      <c r="H40" s="30">
        <f t="shared" si="0"/>
        <v>36912.33</v>
      </c>
      <c r="I40" s="31">
        <f t="shared" si="1"/>
        <v>0</v>
      </c>
      <c r="J40" s="31">
        <f>Bilanca!I47</f>
        <v>20165</v>
      </c>
      <c r="K40" s="31">
        <f>Bilanca!J47</f>
        <v>37241</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MIKULČIĆ MATEA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235910.08000000002</v>
      </c>
      <c r="I47" s="31">
        <f t="shared" si="3"/>
        <v>0</v>
      </c>
      <c r="J47" s="31">
        <f>Bilanca!I54</f>
        <v>148330</v>
      </c>
      <c r="K47" s="31">
        <f>Bilanca!J54</f>
        <v>182259</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245815.36</v>
      </c>
      <c r="I50" s="31">
        <f t="shared" si="3"/>
        <v>0</v>
      </c>
      <c r="J50" s="31">
        <f>Bilanca!I57</f>
        <v>148050</v>
      </c>
      <c r="K50" s="31">
        <f>Bilanca!J57</f>
        <v>176807</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4495.14</v>
      </c>
      <c r="I52" s="31">
        <f t="shared" si="3"/>
        <v>0</v>
      </c>
      <c r="J52" s="31">
        <f>Bilanca!I59</f>
        <v>280</v>
      </c>
      <c r="K52" s="31">
        <f>Bilanca!J59</f>
        <v>4267</v>
      </c>
    </row>
    <row r="53" spans="1:11" ht="12.75">
      <c r="A53" s="4" t="s">
        <v>532</v>
      </c>
      <c r="B53" s="29" t="str">
        <f>RefStr!I56</f>
        <v>DA</v>
      </c>
      <c r="D53" s="4" t="s">
        <v>1521</v>
      </c>
      <c r="E53" s="4">
        <v>1</v>
      </c>
      <c r="F53" s="4">
        <f>Bilanca!G60</f>
        <v>52</v>
      </c>
      <c r="G53" s="4">
        <f>IF(Bilanca!H60=0,"",Bilanca!H60)</f>
      </c>
      <c r="H53" s="30">
        <f t="shared" si="2"/>
        <v>1232.3999999999999</v>
      </c>
      <c r="I53" s="31">
        <f t="shared" si="3"/>
        <v>0</v>
      </c>
      <c r="J53" s="31">
        <f>Bilanca!I60</f>
        <v>0</v>
      </c>
      <c r="K53" s="31">
        <f>Bilanca!J60</f>
        <v>1185</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949634547.0500001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376241.67000000004</v>
      </c>
      <c r="I64" s="31">
        <f t="shared" si="3"/>
        <v>0</v>
      </c>
      <c r="J64" s="31">
        <f>Bilanca!I71</f>
        <v>271475</v>
      </c>
      <c r="K64" s="31">
        <f>Bilanca!J71</f>
        <v>162867</v>
      </c>
    </row>
    <row r="65" spans="1:11" ht="12.75">
      <c r="A65" s="4" t="s">
        <v>687</v>
      </c>
      <c r="B65" s="29" t="str">
        <f>RefStr!N19</f>
        <v>HSFI</v>
      </c>
      <c r="D65" s="4" t="s">
        <v>1521</v>
      </c>
      <c r="E65" s="4">
        <v>1</v>
      </c>
      <c r="F65" s="4">
        <f>Bilanca!G72</f>
        <v>64</v>
      </c>
      <c r="G65" s="4">
        <f>IF(Bilanca!H72=0,"",Bilanca!H72)</f>
      </c>
      <c r="H65" s="30">
        <f t="shared" si="2"/>
        <v>6822.4</v>
      </c>
      <c r="I65" s="31">
        <f t="shared" si="3"/>
        <v>0</v>
      </c>
      <c r="J65" s="31">
        <f>Bilanca!I72</f>
        <v>3160</v>
      </c>
      <c r="K65" s="31">
        <f>Bilanca!J72</f>
        <v>3750</v>
      </c>
    </row>
    <row r="66" spans="1:11" ht="12.75">
      <c r="A66" s="4" t="s">
        <v>688</v>
      </c>
      <c r="B66" s="29">
        <f>RefStr!C23</f>
        <v>1</v>
      </c>
      <c r="D66" s="4" t="s">
        <v>1521</v>
      </c>
      <c r="E66" s="4">
        <v>1</v>
      </c>
      <c r="F66" s="4">
        <f>Bilanca!G73</f>
        <v>65</v>
      </c>
      <c r="G66" s="4">
        <f>IF(Bilanca!H73=0,"",Bilanca!H73)</f>
      </c>
      <c r="H66" s="30">
        <f t="shared" si="2"/>
        <v>1320676.5</v>
      </c>
      <c r="I66" s="31">
        <f t="shared" si="3"/>
        <v>0</v>
      </c>
      <c r="J66" s="31">
        <f>Bilanca!I73</f>
        <v>539106</v>
      </c>
      <c r="K66" s="31">
        <f>Bilanca!J73</f>
        <v>746352</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977803.3600000001</v>
      </c>
      <c r="I68" s="31">
        <f t="shared" si="3"/>
        <v>0</v>
      </c>
      <c r="J68" s="31">
        <f>Bilanca!I76</f>
        <v>421154</v>
      </c>
      <c r="K68" s="31">
        <f>Bilanca!J76</f>
        <v>519127</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76334.4</v>
      </c>
      <c r="I77" s="31">
        <f t="shared" si="3"/>
        <v>0</v>
      </c>
      <c r="J77" s="31">
        <f>Bilanca!I85</f>
        <v>33480</v>
      </c>
      <c r="K77" s="31">
        <f>Bilanca!J85</f>
        <v>33480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791455.05</v>
      </c>
      <c r="I82" s="31">
        <f t="shared" si="3"/>
        <v>0</v>
      </c>
      <c r="J82" s="31">
        <f>Bilanca!I90</f>
        <v>241757</v>
      </c>
      <c r="K82" s="31">
        <f>Bilanca!J90</f>
        <v>367674</v>
      </c>
    </row>
    <row r="83" spans="4:11" ht="12.75">
      <c r="D83" s="4" t="s">
        <v>1521</v>
      </c>
      <c r="E83" s="4">
        <v>1</v>
      </c>
      <c r="F83" s="4">
        <f>Bilanca!G91</f>
        <v>82</v>
      </c>
      <c r="G83" s="4">
        <f>IF(Bilanca!H91=0,"",Bilanca!H91)</f>
      </c>
      <c r="H83" s="30">
        <f t="shared" si="2"/>
        <v>801226.1</v>
      </c>
      <c r="I83" s="31">
        <f t="shared" si="3"/>
        <v>0</v>
      </c>
      <c r="J83" s="31">
        <f>Bilanca!I91</f>
        <v>241757</v>
      </c>
      <c r="K83" s="31">
        <f>Bilanca!J91</f>
        <v>367674</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270364.92000000004</v>
      </c>
      <c r="I85" s="31">
        <f>ABS(ROUND(J85,0)-J85)+ABS(ROUND(K85,0)-K85)</f>
        <v>0</v>
      </c>
      <c r="J85" s="31">
        <f>Bilanca!I93</f>
        <v>125917</v>
      </c>
      <c r="K85" s="31">
        <f>Bilanca!J93</f>
        <v>97973</v>
      </c>
    </row>
    <row r="86" spans="4:11" ht="12.75">
      <c r="D86" s="4" t="s">
        <v>1521</v>
      </c>
      <c r="E86" s="4">
        <v>1</v>
      </c>
      <c r="F86" s="4">
        <f>Bilanca!G94</f>
        <v>85</v>
      </c>
      <c r="G86" s="4">
        <f>IF(Bilanca!H94=0,"",Bilanca!H94)</f>
      </c>
      <c r="H86" s="30">
        <f>J86/100*F86+2*K86/100*F86</f>
        <v>273583.55000000005</v>
      </c>
      <c r="I86" s="31">
        <f>ABS(ROUND(J86,0)-J86)+ABS(ROUND(K86,0)-K86)</f>
        <v>0</v>
      </c>
      <c r="J86" s="31">
        <f>Bilanca!I94</f>
        <v>125917</v>
      </c>
      <c r="K86" s="31">
        <f>Bilanca!J94</f>
        <v>97973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13010.25</v>
      </c>
      <c r="I96" s="31">
        <f t="shared" si="5"/>
        <v>0</v>
      </c>
      <c r="J96" s="31">
        <f>Bilanca!I104</f>
        <v>4565</v>
      </c>
      <c r="K96" s="31">
        <f>Bilanca!J104</f>
        <v>4565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14516.699999999999</v>
      </c>
      <c r="I107" s="31">
        <f t="shared" si="5"/>
        <v>0</v>
      </c>
      <c r="J107" s="31">
        <f>Bilanca!I115</f>
        <v>4565</v>
      </c>
      <c r="K107" s="31">
        <f>Bilanca!J115</f>
        <v>4565</v>
      </c>
    </row>
    <row r="108" spans="4:11" ht="12.75">
      <c r="D108" s="4" t="s">
        <v>1521</v>
      </c>
      <c r="E108" s="4">
        <v>1</v>
      </c>
      <c r="F108" s="4">
        <f>Bilanca!G116</f>
        <v>107</v>
      </c>
      <c r="G108" s="4">
        <f>IF(Bilanca!H116=0,"",Bilanca!H116)</f>
      </c>
      <c r="H108" s="30">
        <f t="shared" si="4"/>
        <v>237474.73</v>
      </c>
      <c r="I108" s="31">
        <f t="shared" si="5"/>
        <v>0</v>
      </c>
      <c r="J108" s="31">
        <f>Bilanca!I116</f>
        <v>94913</v>
      </c>
      <c r="K108" s="31">
        <f>Bilanca!J116</f>
        <v>63513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58715.55</v>
      </c>
      <c r="I116" s="31">
        <f t="shared" si="5"/>
        <v>0</v>
      </c>
      <c r="J116" s="31">
        <f>Bilanca!I124</f>
        <v>22805</v>
      </c>
      <c r="K116" s="31">
        <f>Bilanca!J124</f>
        <v>14126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90713.60999999999</v>
      </c>
      <c r="I118" s="31">
        <f t="shared" si="5"/>
        <v>0</v>
      </c>
      <c r="J118" s="31">
        <f>Bilanca!I126</f>
        <v>17927</v>
      </c>
      <c r="K118" s="31">
        <f>Bilanca!J126</f>
        <v>29803</v>
      </c>
    </row>
    <row r="119" spans="4:11" ht="12.75">
      <c r="D119" s="4" t="s">
        <v>1521</v>
      </c>
      <c r="E119" s="4">
        <v>1</v>
      </c>
      <c r="F119" s="4">
        <f>Bilanca!G127</f>
        <v>118</v>
      </c>
      <c r="G119" s="4">
        <f>IF(Bilanca!H127=0,"",Bilanca!H127)</f>
      </c>
      <c r="H119" s="30">
        <f t="shared" si="4"/>
        <v>110151.81999999999</v>
      </c>
      <c r="I119" s="31">
        <f t="shared" si="5"/>
        <v>0</v>
      </c>
      <c r="J119" s="31">
        <f>Bilanca!I127</f>
        <v>54181</v>
      </c>
      <c r="K119" s="31">
        <f>Bilanca!J127</f>
        <v>19584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410856.96</v>
      </c>
      <c r="I123" s="31">
        <f t="shared" si="5"/>
        <v>0</v>
      </c>
      <c r="J123" s="31">
        <f>Bilanca!I131</f>
        <v>18474</v>
      </c>
      <c r="K123" s="31">
        <f>Bilanca!J131</f>
        <v>159147</v>
      </c>
    </row>
    <row r="124" spans="4:11" ht="12.75">
      <c r="D124" s="4" t="s">
        <v>1521</v>
      </c>
      <c r="E124" s="4">
        <v>1</v>
      </c>
      <c r="F124" s="4">
        <f>Bilanca!G132</f>
        <v>123</v>
      </c>
      <c r="G124" s="4">
        <f>IF(Bilanca!H132=0,"",Bilanca!H132)</f>
      </c>
      <c r="H124" s="30">
        <f t="shared" si="4"/>
        <v>2499126.3000000003</v>
      </c>
      <c r="I124" s="31">
        <f t="shared" si="5"/>
        <v>0</v>
      </c>
      <c r="J124" s="31">
        <f>Bilanca!I132</f>
        <v>539106</v>
      </c>
      <c r="K124" s="31">
        <f>Bilanca!J132</f>
        <v>746352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4039202.5</v>
      </c>
      <c r="I126" s="4">
        <f t="shared" si="5"/>
        <v>0</v>
      </c>
      <c r="J126" s="31">
        <f>RDG!I8</f>
        <v>1143390</v>
      </c>
      <c r="K126" s="31">
        <f>RDG!J8</f>
        <v>1043986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3918263.6900000004</v>
      </c>
      <c r="I128" s="4">
        <f aca="true" t="shared" si="7" ref="I128:I190">ABS(ROUND(J128,0)-J128)+ABS(ROUND(K128,0)-K128)</f>
        <v>0</v>
      </c>
      <c r="J128" s="31">
        <f>RDG!I10</f>
        <v>1120239</v>
      </c>
      <c r="K128" s="31">
        <f>RDG!J10</f>
        <v>982504</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189949.5</v>
      </c>
      <c r="I131" s="4">
        <f t="shared" si="7"/>
        <v>0</v>
      </c>
      <c r="J131" s="31">
        <f>RDG!I13</f>
        <v>23151</v>
      </c>
      <c r="K131" s="31">
        <f>RDG!J13</f>
        <v>61482</v>
      </c>
    </row>
    <row r="132" spans="4:11" ht="12.75">
      <c r="D132" s="4" t="s">
        <v>541</v>
      </c>
      <c r="E132" s="4">
        <v>2</v>
      </c>
      <c r="F132" s="4">
        <f>RDG!G14</f>
        <v>131</v>
      </c>
      <c r="G132" s="4">
        <f>IF(RDG!H14=0,"",RDG!H14)</f>
      </c>
      <c r="H132" s="30">
        <f t="shared" si="6"/>
        <v>3857474.47</v>
      </c>
      <c r="I132" s="4">
        <f t="shared" si="7"/>
        <v>0</v>
      </c>
      <c r="J132" s="31">
        <f>RDG!I14</f>
        <v>1034113</v>
      </c>
      <c r="K132" s="31">
        <f>RDG!J14</f>
        <v>955262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1900599.26</v>
      </c>
      <c r="I134" s="4">
        <f t="shared" si="7"/>
        <v>0</v>
      </c>
      <c r="J134" s="31">
        <f>RDG!I16</f>
        <v>602066</v>
      </c>
      <c r="K134" s="31">
        <f>RDG!J16</f>
        <v>413478</v>
      </c>
    </row>
    <row r="135" spans="4:11" ht="12.75">
      <c r="D135" s="4" t="s">
        <v>541</v>
      </c>
      <c r="E135" s="4">
        <v>2</v>
      </c>
      <c r="F135" s="4">
        <f>RDG!G17</f>
        <v>134</v>
      </c>
      <c r="G135" s="4">
        <f>IF(RDG!H17=0,"",RDG!H17)</f>
      </c>
      <c r="H135" s="30">
        <f t="shared" si="6"/>
        <v>731452.4</v>
      </c>
      <c r="I135" s="4">
        <f t="shared" si="7"/>
        <v>0</v>
      </c>
      <c r="J135" s="31">
        <f>RDG!I17</f>
        <v>183474</v>
      </c>
      <c r="K135" s="31">
        <f>RDG!J17</f>
        <v>181193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1201100.3199999998</v>
      </c>
      <c r="I137" s="4">
        <f t="shared" si="7"/>
        <v>0</v>
      </c>
      <c r="J137" s="31">
        <f>RDG!I19</f>
        <v>418592</v>
      </c>
      <c r="K137" s="31">
        <f>RDG!J19</f>
        <v>232285</v>
      </c>
    </row>
    <row r="138" spans="4:11" ht="12.75">
      <c r="D138" s="4" t="s">
        <v>541</v>
      </c>
      <c r="E138" s="4">
        <v>2</v>
      </c>
      <c r="F138" s="4">
        <f>RDG!G20</f>
        <v>137</v>
      </c>
      <c r="G138" s="4">
        <f>IF(RDG!H20=0,"",RDG!H20)</f>
      </c>
      <c r="H138" s="30">
        <f t="shared" si="6"/>
        <v>1530439.33</v>
      </c>
      <c r="I138" s="4">
        <f t="shared" si="7"/>
        <v>0</v>
      </c>
      <c r="J138" s="31">
        <f>RDG!I20</f>
        <v>327669</v>
      </c>
      <c r="K138" s="31">
        <f>RDG!J20</f>
        <v>394720</v>
      </c>
    </row>
    <row r="139" spans="4:11" ht="12.75">
      <c r="D139" s="4" t="s">
        <v>541</v>
      </c>
      <c r="E139" s="4">
        <v>2</v>
      </c>
      <c r="F139" s="4">
        <f>RDG!G21</f>
        <v>138</v>
      </c>
      <c r="G139" s="4">
        <f>IF(RDG!H21=0,"",RDG!H21)</f>
      </c>
      <c r="H139" s="30">
        <f t="shared" si="6"/>
        <v>1027663.92</v>
      </c>
      <c r="I139" s="4">
        <f t="shared" si="7"/>
        <v>0</v>
      </c>
      <c r="J139" s="31">
        <f>RDG!I21</f>
        <v>217950</v>
      </c>
      <c r="K139" s="31">
        <f>RDG!J21</f>
        <v>263367</v>
      </c>
    </row>
    <row r="140" spans="4:11" ht="12.75">
      <c r="D140" s="4" t="s">
        <v>541</v>
      </c>
      <c r="E140" s="4">
        <v>2</v>
      </c>
      <c r="F140" s="4">
        <f>RDG!G22</f>
        <v>139</v>
      </c>
      <c r="G140" s="4">
        <f>IF(RDG!H22=0,"",RDG!H22)</f>
      </c>
      <c r="H140" s="30">
        <f t="shared" si="6"/>
        <v>295412.53</v>
      </c>
      <c r="I140" s="4">
        <f t="shared" si="7"/>
        <v>0</v>
      </c>
      <c r="J140" s="31">
        <f>RDG!I22</f>
        <v>61631</v>
      </c>
      <c r="K140" s="31">
        <f>RDG!J22</f>
        <v>75448</v>
      </c>
    </row>
    <row r="141" spans="4:11" ht="12.75">
      <c r="D141" s="4" t="s">
        <v>541</v>
      </c>
      <c r="E141" s="4">
        <v>2</v>
      </c>
      <c r="F141" s="4">
        <f>RDG!G23</f>
        <v>140</v>
      </c>
      <c r="G141" s="4">
        <f>IF(RDG!H23=0,"",RDG!H23)</f>
      </c>
      <c r="H141" s="30">
        <f t="shared" si="6"/>
        <v>223857.2</v>
      </c>
      <c r="I141" s="4">
        <f t="shared" si="7"/>
        <v>0</v>
      </c>
      <c r="J141" s="31">
        <f>RDG!I23</f>
        <v>48088</v>
      </c>
      <c r="K141" s="31">
        <f>RDG!J23</f>
        <v>55905</v>
      </c>
    </row>
    <row r="142" spans="4:11" ht="12.75">
      <c r="D142" s="4" t="s">
        <v>541</v>
      </c>
      <c r="E142" s="4">
        <v>2</v>
      </c>
      <c r="F142" s="4">
        <f>RDG!G24</f>
        <v>141</v>
      </c>
      <c r="G142" s="4">
        <f>IF(RDG!H24=0,"",RDG!H24)</f>
      </c>
      <c r="H142" s="30">
        <f t="shared" si="6"/>
        <v>249087.78</v>
      </c>
      <c r="I142" s="4">
        <f t="shared" si="7"/>
        <v>0</v>
      </c>
      <c r="J142" s="31">
        <f>RDG!I24</f>
        <v>17878</v>
      </c>
      <c r="K142" s="31">
        <f>RDG!J24</f>
        <v>79390</v>
      </c>
    </row>
    <row r="143" spans="4:11" ht="12.75">
      <c r="D143" s="4" t="s">
        <v>541</v>
      </c>
      <c r="E143" s="4">
        <v>2</v>
      </c>
      <c r="F143" s="4">
        <f>RDG!G25</f>
        <v>142</v>
      </c>
      <c r="G143" s="4">
        <f>IF(RDG!H25=0,"",RDG!H25)</f>
      </c>
      <c r="H143" s="30">
        <f t="shared" si="6"/>
        <v>259192.6</v>
      </c>
      <c r="I143" s="4">
        <f t="shared" si="7"/>
        <v>0</v>
      </c>
      <c r="J143" s="31">
        <f>RDG!I25</f>
        <v>63764</v>
      </c>
      <c r="K143" s="31">
        <f>RDG!J25</f>
        <v>59383</v>
      </c>
    </row>
    <row r="144" spans="4:11" ht="12.75">
      <c r="D144" s="4" t="s">
        <v>541</v>
      </c>
      <c r="E144" s="4">
        <v>2</v>
      </c>
      <c r="F144" s="4">
        <f>RDG!G26</f>
        <v>143</v>
      </c>
      <c r="G144" s="4">
        <f>IF(RDG!H26=0,"",RDG!H26)</f>
      </c>
      <c r="H144" s="30">
        <f t="shared" si="6"/>
        <v>56224.740000000005</v>
      </c>
      <c r="I144" s="4">
        <f t="shared" si="7"/>
        <v>0</v>
      </c>
      <c r="J144" s="31">
        <f>RDG!I26</f>
        <v>22736</v>
      </c>
      <c r="K144" s="31">
        <f>RDG!J26</f>
        <v>8291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57011.100000000006</v>
      </c>
      <c r="I146" s="4">
        <f t="shared" si="7"/>
        <v>0</v>
      </c>
      <c r="J146" s="31">
        <f>RDG!I28</f>
        <v>22736</v>
      </c>
      <c r="K146" s="31">
        <f>RDG!J28</f>
        <v>8291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122808.84</v>
      </c>
      <c r="I155" s="4">
        <f t="shared" si="7"/>
        <v>0</v>
      </c>
      <c r="J155" s="31">
        <f>RDG!I37</f>
        <v>34740</v>
      </c>
      <c r="K155" s="31">
        <f>RDG!J37</f>
        <v>22503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6008.52</v>
      </c>
      <c r="I162" s="4">
        <f t="shared" si="7"/>
        <v>0</v>
      </c>
      <c r="J162" s="31">
        <f>RDG!I44</f>
        <v>2384</v>
      </c>
      <c r="K162" s="31">
        <f>RDG!J44</f>
        <v>674</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124662.95999999999</v>
      </c>
      <c r="I165" s="4">
        <f t="shared" si="7"/>
        <v>0</v>
      </c>
      <c r="J165" s="31">
        <f>RDG!I47</f>
        <v>32356</v>
      </c>
      <c r="K165" s="31">
        <f>RDG!J47</f>
        <v>21829</v>
      </c>
    </row>
    <row r="166" spans="4:11" ht="12.75">
      <c r="D166" s="4" t="s">
        <v>541</v>
      </c>
      <c r="E166" s="4">
        <v>2</v>
      </c>
      <c r="F166" s="4">
        <f>RDG!G48</f>
        <v>165</v>
      </c>
      <c r="G166" s="4">
        <f>IF(RDG!H48=0,"",RDG!H48)</f>
      </c>
      <c r="H166" s="30">
        <f t="shared" si="6"/>
        <v>2090.55</v>
      </c>
      <c r="I166" s="4">
        <f t="shared" si="7"/>
        <v>0</v>
      </c>
      <c r="J166" s="31">
        <f>RDG!I48</f>
        <v>49</v>
      </c>
      <c r="K166" s="31">
        <f>RDG!J48</f>
        <v>609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82.32</v>
      </c>
      <c r="I169" s="4">
        <f t="shared" si="7"/>
        <v>0</v>
      </c>
      <c r="J169" s="31">
        <f>RDG!I51</f>
        <v>49</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2094.96</v>
      </c>
      <c r="I173" s="4">
        <f t="shared" si="7"/>
        <v>0</v>
      </c>
      <c r="J173" s="31">
        <f>RDG!I55</f>
        <v>0</v>
      </c>
      <c r="K173" s="31">
        <f>RDG!J55</f>
        <v>609</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5860661.159999999</v>
      </c>
      <c r="I178" s="4">
        <f t="shared" si="7"/>
        <v>0</v>
      </c>
      <c r="J178" s="31">
        <f>RDG!I60</f>
        <v>1178130</v>
      </c>
      <c r="K178" s="31">
        <f>RDG!J60</f>
        <v>1066489</v>
      </c>
    </row>
    <row r="179" spans="4:11" ht="12.75">
      <c r="D179" s="4" t="s">
        <v>541</v>
      </c>
      <c r="E179" s="4">
        <v>2</v>
      </c>
      <c r="F179" s="4">
        <f>RDG!G61</f>
        <v>178</v>
      </c>
      <c r="G179" s="4">
        <f>IF(RDG!H61=0,"",RDG!H61)</f>
      </c>
      <c r="H179" s="30">
        <f t="shared" si="6"/>
        <v>5243709.12</v>
      </c>
      <c r="I179" s="4">
        <f t="shared" si="7"/>
        <v>0</v>
      </c>
      <c r="J179" s="31">
        <f>RDG!I61</f>
        <v>1034162</v>
      </c>
      <c r="K179" s="31">
        <f>RDG!J61</f>
        <v>955871</v>
      </c>
    </row>
    <row r="180" spans="4:11" ht="12.75">
      <c r="D180" s="4" t="s">
        <v>541</v>
      </c>
      <c r="E180" s="4">
        <v>2</v>
      </c>
      <c r="F180" s="4">
        <f>RDG!G62</f>
        <v>179</v>
      </c>
      <c r="G180" s="4">
        <f>IF(RDG!H62=0,"",RDG!H62)</f>
      </c>
      <c r="H180" s="30">
        <f t="shared" si="6"/>
        <v>653715.16</v>
      </c>
      <c r="I180" s="4">
        <f t="shared" si="7"/>
        <v>0</v>
      </c>
      <c r="J180" s="31">
        <f>RDG!I62</f>
        <v>143968</v>
      </c>
      <c r="K180" s="31">
        <f>RDG!J62</f>
        <v>110618</v>
      </c>
    </row>
    <row r="181" spans="4:11" ht="12.75">
      <c r="D181" s="4" t="s">
        <v>541</v>
      </c>
      <c r="E181" s="4">
        <v>2</v>
      </c>
      <c r="F181" s="4">
        <f>RDG!G63</f>
        <v>180</v>
      </c>
      <c r="G181" s="4">
        <f>IF(RDG!H63=0,"",RDG!H63)</f>
      </c>
      <c r="H181" s="30">
        <f t="shared" si="6"/>
        <v>657367.2000000001</v>
      </c>
      <c r="I181" s="4">
        <f t="shared" si="7"/>
        <v>0</v>
      </c>
      <c r="J181" s="31">
        <f>RDG!I63</f>
        <v>143968</v>
      </c>
      <c r="K181" s="31">
        <f>RDG!J63</f>
        <v>110618</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78880.62</v>
      </c>
      <c r="I183" s="4">
        <f t="shared" si="7"/>
        <v>0</v>
      </c>
      <c r="J183" s="31">
        <f>RDG!I65</f>
        <v>18051</v>
      </c>
      <c r="K183" s="31">
        <f>RDG!J65</f>
        <v>12645</v>
      </c>
    </row>
    <row r="184" spans="4:11" ht="12.75">
      <c r="D184" s="4" t="s">
        <v>541</v>
      </c>
      <c r="E184" s="4">
        <v>2</v>
      </c>
      <c r="F184" s="4">
        <f>RDG!G66</f>
        <v>183</v>
      </c>
      <c r="G184" s="4">
        <f>IF(RDG!H66=0,"",RDG!H66)</f>
      </c>
      <c r="H184" s="30">
        <f t="shared" si="6"/>
        <v>589009.29</v>
      </c>
      <c r="I184" s="4">
        <f t="shared" si="7"/>
        <v>0</v>
      </c>
      <c r="J184" s="31">
        <f>RDG!I66</f>
        <v>125917</v>
      </c>
      <c r="K184" s="31">
        <f>RDG!J66</f>
        <v>97973</v>
      </c>
    </row>
    <row r="185" spans="4:11" ht="12.75">
      <c r="D185" s="4" t="s">
        <v>541</v>
      </c>
      <c r="E185" s="4">
        <v>2</v>
      </c>
      <c r="F185" s="4">
        <f>RDG!G67</f>
        <v>184</v>
      </c>
      <c r="G185" s="4">
        <f>IF(RDG!H67=0,"",RDG!H67)</f>
      </c>
      <c r="H185" s="30">
        <f t="shared" si="6"/>
        <v>592227.92</v>
      </c>
      <c r="I185" s="4">
        <f t="shared" si="7"/>
        <v>0</v>
      </c>
      <c r="J185" s="31">
        <f>RDG!I67</f>
        <v>125917</v>
      </c>
      <c r="K185" s="31">
        <f>RDG!J67</f>
        <v>97973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1887.88</v>
      </c>
      <c r="I219" s="4">
        <f>ABS(ROUND(J219,0)-J219)+ABS(ROUND(K219,0)-K219)</f>
        <v>0</v>
      </c>
      <c r="J219" s="31">
        <f>Dodatni!I9</f>
        <v>866</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7120729.77</v>
      </c>
      <c r="I232" s="4">
        <f t="shared" si="11"/>
        <v>0</v>
      </c>
      <c r="J232" s="31">
        <f>Dodatni!I25</f>
        <v>1118939</v>
      </c>
      <c r="K232" s="31">
        <f>Dodatni!J25</f>
        <v>981814</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6432</v>
      </c>
      <c r="I241" s="4">
        <f t="shared" si="11"/>
        <v>0</v>
      </c>
      <c r="J241" s="31">
        <f>Dodatni!I34</f>
        <v>1300</v>
      </c>
      <c r="K241" s="31">
        <f>Dodatni!J34</f>
        <v>690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7466297.74</v>
      </c>
      <c r="I243" s="4">
        <f t="shared" si="11"/>
        <v>0</v>
      </c>
      <c r="J243" s="31">
        <f>Dodatni!I37</f>
        <v>1120239</v>
      </c>
      <c r="K243" s="31">
        <f>Dodatni!J37</f>
        <v>982504</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560425.32</v>
      </c>
      <c r="I253" s="4">
        <f t="shared" si="11"/>
        <v>0</v>
      </c>
      <c r="J253" s="31">
        <f>Dodatni!I50</f>
        <v>66889</v>
      </c>
      <c r="K253" s="31">
        <f>Dodatni!J50</f>
        <v>77751</v>
      </c>
    </row>
    <row r="254" spans="4:11" ht="12.75">
      <c r="D254" s="4" t="s">
        <v>1522</v>
      </c>
      <c r="E254" s="4">
        <v>3</v>
      </c>
      <c r="F254" s="4">
        <f>Dodatni!H51</f>
        <v>253</v>
      </c>
      <c r="H254" s="30">
        <f t="shared" si="10"/>
        <v>271944.64</v>
      </c>
      <c r="I254" s="4">
        <f t="shared" si="11"/>
        <v>0</v>
      </c>
      <c r="J254" s="31">
        <f>Dodatni!I51</f>
        <v>24160</v>
      </c>
      <c r="K254" s="31">
        <f>Dodatni!J51</f>
        <v>41664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509222.4</v>
      </c>
      <c r="I257" s="4">
        <f t="shared" si="11"/>
        <v>0</v>
      </c>
      <c r="J257" s="31">
        <f>Dodatni!I54</f>
        <v>198915</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82349.22</v>
      </c>
      <c r="I263" s="4">
        <f t="shared" si="11"/>
        <v>0</v>
      </c>
      <c r="J263" s="31">
        <f>Dodatni!I60</f>
        <v>10747</v>
      </c>
      <c r="K263" s="31">
        <f>Dodatni!J60</f>
        <v>10342</v>
      </c>
    </row>
    <row r="264" spans="4:11" ht="12.75">
      <c r="D264" s="4" t="s">
        <v>1522</v>
      </c>
      <c r="E264" s="4">
        <v>3</v>
      </c>
      <c r="F264" s="4">
        <f>Dodatni!H61</f>
        <v>263</v>
      </c>
      <c r="H264" s="30">
        <f t="shared" si="10"/>
        <v>82663.53</v>
      </c>
      <c r="I264" s="4">
        <f t="shared" si="11"/>
        <v>0</v>
      </c>
      <c r="J264" s="31">
        <f>Dodatni!I61</f>
        <v>10747</v>
      </c>
      <c r="K264" s="31">
        <f>Dodatni!J61</f>
        <v>10342</v>
      </c>
    </row>
    <row r="265" spans="4:11" ht="12.75">
      <c r="D265" s="4" t="s">
        <v>1522</v>
      </c>
      <c r="E265" s="4">
        <v>3</v>
      </c>
      <c r="F265" s="4">
        <f>Dodatni!H62</f>
        <v>264</v>
      </c>
      <c r="H265" s="30">
        <f t="shared" si="10"/>
        <v>29267.04</v>
      </c>
      <c r="I265" s="4">
        <f t="shared" si="11"/>
        <v>0</v>
      </c>
      <c r="J265" s="31">
        <f>Dodatni!I62</f>
        <v>1030</v>
      </c>
      <c r="K265" s="31">
        <f>Dodatni!J62</f>
        <v>5028</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421251.24</v>
      </c>
      <c r="I268" s="4">
        <f t="shared" si="11"/>
        <v>0</v>
      </c>
      <c r="J268" s="31">
        <f>Dodatni!I65</f>
        <v>57504</v>
      </c>
      <c r="K268" s="31">
        <f>Dodatni!J65</f>
        <v>50134</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10225.68</v>
      </c>
      <c r="I275" s="4">
        <f aca="true" t="shared" si="13" ref="I275:I284">ABS(ROUND(J275,0)-J275)+ABS(ROUND(K275,0)-K275)</f>
        <v>0</v>
      </c>
      <c r="J275" s="31">
        <f>Dodatni!I73</f>
        <v>2384</v>
      </c>
      <c r="K275" s="31">
        <f>Dodatni!J73</f>
        <v>674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135.73</v>
      </c>
      <c r="I278" s="4">
        <f t="shared" si="13"/>
        <v>0</v>
      </c>
      <c r="J278" s="31">
        <f>Dodatni!I76</f>
        <v>49</v>
      </c>
      <c r="K278" s="31">
        <f>Dodatni!J76</f>
        <v>0</v>
      </c>
    </row>
    <row r="279" spans="4:11" ht="12.75">
      <c r="D279" s="4" t="s">
        <v>1522</v>
      </c>
      <c r="E279" s="4">
        <v>3</v>
      </c>
      <c r="F279" s="4">
        <f>Dodatni!H78</f>
        <v>278</v>
      </c>
      <c r="H279" s="30">
        <f t="shared" si="12"/>
        <v>2013662.42</v>
      </c>
      <c r="I279" s="4">
        <f t="shared" si="13"/>
        <v>0</v>
      </c>
      <c r="J279" s="31">
        <f>Dodatni!I78</f>
        <v>37039</v>
      </c>
      <c r="K279" s="31">
        <f>Dodatni!J78</f>
        <v>343650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953789.2</v>
      </c>
      <c r="I281" s="4">
        <f t="shared" si="13"/>
        <v>0</v>
      </c>
      <c r="J281" s="31">
        <f>Dodatni!I80</f>
        <v>37039</v>
      </c>
      <c r="K281" s="31">
        <f>Dodatni!J80</f>
        <v>151800</v>
      </c>
    </row>
    <row r="282" spans="4:11" ht="12.75">
      <c r="D282" s="4" t="s">
        <v>1522</v>
      </c>
      <c r="E282" s="4">
        <v>3</v>
      </c>
      <c r="F282" s="4">
        <f>Dodatni!H81</f>
        <v>281</v>
      </c>
      <c r="H282" s="30">
        <f t="shared" si="12"/>
        <v>1078197</v>
      </c>
      <c r="I282" s="4">
        <f t="shared" si="13"/>
        <v>0</v>
      </c>
      <c r="J282" s="31">
        <f>Dodatni!I81</f>
        <v>0</v>
      </c>
      <c r="K282" s="31">
        <f>Dodatni!J81</f>
        <v>191850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2057122.76</v>
      </c>
      <c r="I285" s="4">
        <f aca="true" t="shared" si="15" ref="I285:I291">ABS(ROUND(J285,0)-J285)+ABS(ROUND(K285,0)-K285)</f>
        <v>0</v>
      </c>
      <c r="J285" s="31">
        <f>Dodatni!I84</f>
        <v>37039</v>
      </c>
      <c r="K285" s="31">
        <f>Dodatni!J84</f>
        <v>343650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8.61</v>
      </c>
      <c r="I288" s="4">
        <f t="shared" si="15"/>
        <v>0</v>
      </c>
      <c r="J288" s="31">
        <f>Dodatni!I88</f>
        <v>1</v>
      </c>
      <c r="K288" s="31">
        <f>Dodatni!J88</f>
        <v>1</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4"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d.o.o. za komunalne djelatnosti</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88124811471</v>
      </c>
      <c r="V4" s="211" t="s">
        <v>2356</v>
      </c>
      <c r="W4" s="232" t="str">
        <f>RefStr!F31</f>
        <v>Hrvatska Dubica</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02702568</v>
      </c>
      <c r="V5" s="211" t="s">
        <v>2357</v>
      </c>
      <c r="W5" s="232" t="str">
        <f>RefStr!C33</f>
        <v>P.Berislavića 39</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120011855</v>
      </c>
      <c r="V6" s="211" t="s">
        <v>2568</v>
      </c>
      <c r="W6" s="232" t="str">
        <f>RefStr!L35</f>
        <v>044855422</v>
      </c>
      <c r="X6" s="211" t="s">
        <v>2514</v>
      </c>
      <c r="Y6" s="232" t="str">
        <f>RefStr!C68</f>
        <v>SABINE BLAŽEVIĆ</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KOMUNALAC@SK.T-COM.HR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5</v>
      </c>
      <c r="Q9" s="231">
        <f>RefStr!F58</f>
        <v>6</v>
      </c>
      <c r="R9" s="211" t="s">
        <v>1860</v>
      </c>
      <c r="S9" s="232">
        <f>IF(RefStr!F4&lt;&gt;"",RefStr!F4,0)</f>
        <v>43830</v>
      </c>
      <c r="T9" s="211" t="s">
        <v>1821</v>
      </c>
      <c r="U9" s="232">
        <f>RefStr!C39</f>
        <v>149</v>
      </c>
      <c r="V9" s="211" t="s">
        <v>1414</v>
      </c>
      <c r="W9" s="232" t="str">
        <f>RefStr!D42</f>
        <v>Skupljanje neopasnog otpada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5</v>
      </c>
      <c r="Q10" s="233">
        <f>RefStr!F56</f>
        <v>6</v>
      </c>
      <c r="R10" s="213" t="s">
        <v>1863</v>
      </c>
      <c r="S10" s="233">
        <f>RefStr!C23</f>
        <v>1</v>
      </c>
      <c r="T10" s="213" t="s">
        <v>2573</v>
      </c>
      <c r="U10" s="233" t="str">
        <f>RefStr!D39</f>
        <v>Hrvatska Dubica</v>
      </c>
      <c r="V10" s="240"/>
      <c r="W10" s="241"/>
      <c r="X10" s="242" t="s">
        <v>1974</v>
      </c>
      <c r="Y10" s="243">
        <f>RefStr!F12</f>
        <v>2019</v>
      </c>
      <c r="Z10" s="213" t="s">
        <v>209</v>
      </c>
      <c r="AA10" s="233" t="str">
        <f>RefStr!A75</f>
        <v>MIKULČIĆ MATEA</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C:\Users\Ekasa\Documents\ZAVRŠNI RAČUNI KOMUNALAC\Završni račun 2018\[GFI-POD, Godišnji financijski izvještaj poduzetnika (4).xls]RefStr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9"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270256.8</v>
      </c>
    </row>
    <row r="13" spans="4:17" ht="9.75" customHeight="1">
      <c r="D13" s="156"/>
      <c r="E13" s="162"/>
      <c r="H13" s="27"/>
      <c r="I13" s="163"/>
      <c r="J13" s="163"/>
      <c r="K13" s="156"/>
      <c r="L13" s="156"/>
      <c r="M13" s="156"/>
      <c r="N13" s="156"/>
      <c r="P13" s="54" t="s">
        <v>2353</v>
      </c>
      <c r="Q13" s="55">
        <f>INT(VALUE(M27))/50</f>
        <v>2400237.1</v>
      </c>
    </row>
    <row r="14" spans="1:17" ht="15">
      <c r="A14" s="321" t="s">
        <v>2714</v>
      </c>
      <c r="B14" s="321"/>
      <c r="C14" s="321"/>
      <c r="D14" s="164"/>
      <c r="E14" s="165"/>
      <c r="F14" s="319"/>
      <c r="G14" s="320"/>
      <c r="H14" s="320"/>
      <c r="I14" s="156"/>
      <c r="J14" s="327" t="s">
        <v>2100</v>
      </c>
      <c r="K14" s="328"/>
      <c r="L14" s="328"/>
      <c r="M14" s="328"/>
      <c r="N14" s="328"/>
      <c r="P14" s="54" t="s">
        <v>2718</v>
      </c>
      <c r="Q14" s="55">
        <f>INT(VALUE(C27))/100</f>
        <v>881248114.71</v>
      </c>
    </row>
    <row r="15" spans="1:17" ht="19.5" customHeight="1">
      <c r="A15" s="324">
        <f>Skriveni!B59</f>
        <v>949634547.0500001</v>
      </c>
      <c r="B15" s="325"/>
      <c r="C15" s="326"/>
      <c r="D15" s="60"/>
      <c r="E15" s="60"/>
      <c r="F15" s="60"/>
      <c r="G15" s="60"/>
      <c r="H15" s="60"/>
      <c r="I15" s="60"/>
      <c r="J15" s="60"/>
      <c r="K15" s="60"/>
      <c r="L15" s="60"/>
      <c r="M15" s="60"/>
      <c r="N15" s="60"/>
      <c r="P15" s="54" t="s">
        <v>1817</v>
      </c>
      <c r="Q15" s="55">
        <f>LEN(Skriveni!B9)</f>
        <v>41</v>
      </c>
    </row>
    <row r="16" spans="4:17" ht="12.75" customHeight="1">
      <c r="D16" s="60"/>
      <c r="E16" s="60"/>
      <c r="F16" s="60"/>
      <c r="G16" s="60"/>
      <c r="H16" s="60"/>
      <c r="I16" s="60"/>
      <c r="P16" s="54" t="s">
        <v>1818</v>
      </c>
      <c r="Q16" s="55">
        <f>INT(VALUE(C31))/100</f>
        <v>444.5</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16</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44450</v>
      </c>
      <c r="D31" s="335" t="s">
        <v>693</v>
      </c>
      <c r="E31" s="336"/>
      <c r="F31" s="316" t="s">
        <v>2721</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149</v>
      </c>
      <c r="D39" s="348" t="str">
        <f>IF(C39="","Šifra grada/općine nije upisana",IF(ISNA(LOOKUP(C39,A177:A732,A177:A732)),"Šifra grada/općine ne postoji",IF(LOOKUP(C39,A177:A732,A177:A732)&lt;&gt;C39,"Šifra grada/općine ne postoji",LOOKUP(C39,A177:A732,B177:B732))))</f>
        <v>Hrvatska Dubica</v>
      </c>
      <c r="E39" s="349"/>
      <c r="F39" s="349"/>
      <c r="G39" s="349"/>
      <c r="H39" s="272" t="s">
        <v>2222</v>
      </c>
      <c r="I39" s="344"/>
      <c r="J39" s="58">
        <f>IF(C39&gt;0,LOOKUP(C39,A177:A732,C177:C732),"")</f>
        <v>3</v>
      </c>
      <c r="K39" s="351" t="str">
        <f>IF(J39="","Treba prvo upisati šifru grada/općine",LOOKUP(J39,A153:A173,B153:B173))</f>
        <v>SISAČKO-MOSLAVAČKA</v>
      </c>
      <c r="L39" s="351"/>
      <c r="M39" s="351"/>
      <c r="N39" s="351"/>
      <c r="P39" s="54" t="s">
        <v>1826</v>
      </c>
      <c r="Q39" s="55">
        <f>C56+2*F56+3*C58+4*F58</f>
        <v>56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5</v>
      </c>
      <c r="D56" s="270" t="s">
        <v>2898</v>
      </c>
      <c r="E56" s="380"/>
      <c r="F56" s="44">
        <v>6</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5</v>
      </c>
      <c r="D58" s="278" t="s">
        <v>2898</v>
      </c>
      <c r="E58" s="278"/>
      <c r="F58" s="44">
        <v>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2961</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88124811471; KOMUNALAC d.o.o. za komunalne djelatnosti</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95976</v>
      </c>
      <c r="J10" s="70">
        <f>J11+J18+J28+J39+J44</f>
        <v>360235</v>
      </c>
    </row>
    <row r="11" spans="1:10" ht="13.5" customHeight="1">
      <c r="A11" s="384" t="s">
        <v>1850</v>
      </c>
      <c r="B11" s="384"/>
      <c r="C11" s="384"/>
      <c r="D11" s="384"/>
      <c r="E11" s="384"/>
      <c r="F11" s="384"/>
      <c r="G11" s="19">
        <v>3</v>
      </c>
      <c r="H11" s="20"/>
      <c r="I11" s="70">
        <f>SUM(I12:I17)</f>
        <v>14249</v>
      </c>
      <c r="J11" s="70">
        <f>SUM(J12:J17)</f>
        <v>10378</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14249</v>
      </c>
      <c r="J13" s="71">
        <v>10378</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81727</v>
      </c>
      <c r="J18" s="70">
        <f>SUM(J19:J27)</f>
        <v>349857</v>
      </c>
    </row>
    <row r="19" spans="1:10" ht="13.5" customHeight="1">
      <c r="A19" s="383" t="s">
        <v>2176</v>
      </c>
      <c r="B19" s="383"/>
      <c r="C19" s="383"/>
      <c r="D19" s="383"/>
      <c r="E19" s="383"/>
      <c r="F19" s="383"/>
      <c r="G19" s="19">
        <v>11</v>
      </c>
      <c r="H19" s="20"/>
      <c r="I19" s="71">
        <v>43070</v>
      </c>
      <c r="J19" s="71">
        <v>43070</v>
      </c>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v>38072</v>
      </c>
      <c r="J21" s="71">
        <v>158903</v>
      </c>
    </row>
    <row r="22" spans="1:10" ht="13.5" customHeight="1">
      <c r="A22" s="383" t="s">
        <v>2290</v>
      </c>
      <c r="B22" s="383"/>
      <c r="C22" s="383"/>
      <c r="D22" s="383"/>
      <c r="E22" s="383"/>
      <c r="F22" s="383"/>
      <c r="G22" s="19">
        <v>14</v>
      </c>
      <c r="H22" s="20"/>
      <c r="I22" s="71">
        <v>585</v>
      </c>
      <c r="J22" s="71">
        <v>147884</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439970</v>
      </c>
      <c r="J45" s="70">
        <f>J46+J54+J61+J71</f>
        <v>382367</v>
      </c>
    </row>
    <row r="46" spans="1:10" ht="13.5" customHeight="1">
      <c r="A46" s="384" t="s">
        <v>2647</v>
      </c>
      <c r="B46" s="384"/>
      <c r="C46" s="384"/>
      <c r="D46" s="384"/>
      <c r="E46" s="384"/>
      <c r="F46" s="384"/>
      <c r="G46" s="19">
        <v>38</v>
      </c>
      <c r="H46" s="20"/>
      <c r="I46" s="70">
        <f>SUM(I47:I53)</f>
        <v>20165</v>
      </c>
      <c r="J46" s="70">
        <f>SUM(J47:J53)</f>
        <v>37241</v>
      </c>
    </row>
    <row r="47" spans="1:10" ht="13.5" customHeight="1">
      <c r="A47" s="383" t="s">
        <v>970</v>
      </c>
      <c r="B47" s="383"/>
      <c r="C47" s="383"/>
      <c r="D47" s="383"/>
      <c r="E47" s="383"/>
      <c r="F47" s="383"/>
      <c r="G47" s="19">
        <v>39</v>
      </c>
      <c r="H47" s="20"/>
      <c r="I47" s="71">
        <v>20165</v>
      </c>
      <c r="J47" s="71">
        <v>37241</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148330</v>
      </c>
      <c r="J54" s="70">
        <f>SUM(J55:J60)</f>
        <v>182259</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148050</v>
      </c>
      <c r="J57" s="71">
        <v>176807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280</v>
      </c>
      <c r="J59" s="71">
        <v>4267</v>
      </c>
    </row>
    <row r="60" spans="1:10" ht="13.5" customHeight="1">
      <c r="A60" s="383" t="s">
        <v>2638</v>
      </c>
      <c r="B60" s="383"/>
      <c r="C60" s="383"/>
      <c r="D60" s="383"/>
      <c r="E60" s="383"/>
      <c r="F60" s="383"/>
      <c r="G60" s="19">
        <v>52</v>
      </c>
      <c r="H60" s="20"/>
      <c r="I60" s="71"/>
      <c r="J60" s="71">
        <v>1185</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271475</v>
      </c>
      <c r="J71" s="71">
        <v>162867</v>
      </c>
    </row>
    <row r="72" spans="1:10" ht="24.75" customHeight="1">
      <c r="A72" s="381" t="s">
        <v>1558</v>
      </c>
      <c r="B72" s="381"/>
      <c r="C72" s="381"/>
      <c r="D72" s="381"/>
      <c r="E72" s="381"/>
      <c r="F72" s="381"/>
      <c r="G72" s="19">
        <v>64</v>
      </c>
      <c r="H72" s="20"/>
      <c r="I72" s="71">
        <v>3160</v>
      </c>
      <c r="J72" s="71">
        <v>3750</v>
      </c>
    </row>
    <row r="73" spans="1:10" ht="13.5" customHeight="1">
      <c r="A73" s="381" t="s">
        <v>2650</v>
      </c>
      <c r="B73" s="381"/>
      <c r="C73" s="381"/>
      <c r="D73" s="381"/>
      <c r="E73" s="381"/>
      <c r="F73" s="381"/>
      <c r="G73" s="19">
        <v>65</v>
      </c>
      <c r="H73" s="20"/>
      <c r="I73" s="70">
        <f>I9+I10+I45+I72</f>
        <v>539106</v>
      </c>
      <c r="J73" s="70">
        <f>J9+J10+J45+J72</f>
        <v>746352</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421154</v>
      </c>
      <c r="J76" s="70">
        <f>J77+J78+J79+J85+J86+J90+J93+J96</f>
        <v>519127</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v>33480</v>
      </c>
      <c r="J85" s="71">
        <v>33480</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241757</v>
      </c>
      <c r="J90" s="70">
        <f>J91-J92</f>
        <v>367674</v>
      </c>
      <c r="L90" s="2" t="s">
        <v>2591</v>
      </c>
    </row>
    <row r="91" spans="1:10" ht="13.5" customHeight="1">
      <c r="A91" s="383" t="s">
        <v>1139</v>
      </c>
      <c r="B91" s="383"/>
      <c r="C91" s="383"/>
      <c r="D91" s="383"/>
      <c r="E91" s="383"/>
      <c r="F91" s="383"/>
      <c r="G91" s="19">
        <v>82</v>
      </c>
      <c r="H91" s="20"/>
      <c r="I91" s="71">
        <v>241757</v>
      </c>
      <c r="J91" s="71">
        <v>367674</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125917</v>
      </c>
      <c r="J93" s="70">
        <f>J94-J95</f>
        <v>97973</v>
      </c>
      <c r="L93" s="2" t="s">
        <v>2591</v>
      </c>
    </row>
    <row r="94" spans="1:10" ht="13.5" customHeight="1">
      <c r="A94" s="383" t="s">
        <v>2640</v>
      </c>
      <c r="B94" s="383"/>
      <c r="C94" s="383"/>
      <c r="D94" s="383"/>
      <c r="E94" s="383"/>
      <c r="F94" s="383"/>
      <c r="G94" s="19">
        <v>85</v>
      </c>
      <c r="H94" s="20"/>
      <c r="I94" s="71">
        <v>125917</v>
      </c>
      <c r="J94" s="71">
        <v>97973</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4565</v>
      </c>
      <c r="J104" s="70">
        <f>SUM(J105:J115)</f>
        <v>4565</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v>4565</v>
      </c>
      <c r="J115" s="71">
        <v>4565</v>
      </c>
    </row>
    <row r="116" spans="1:10" ht="13.5" customHeight="1">
      <c r="A116" s="381" t="s">
        <v>2656</v>
      </c>
      <c r="B116" s="381"/>
      <c r="C116" s="381"/>
      <c r="D116" s="381"/>
      <c r="E116" s="381"/>
      <c r="F116" s="381"/>
      <c r="G116" s="19">
        <v>107</v>
      </c>
      <c r="H116" s="20"/>
      <c r="I116" s="70">
        <f>SUM(I117:I130)</f>
        <v>94913</v>
      </c>
      <c r="J116" s="70">
        <f>SUM(J117:J130)</f>
        <v>63513</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22805</v>
      </c>
      <c r="J124" s="71">
        <v>14126</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17927</v>
      </c>
      <c r="J126" s="71">
        <v>29803</v>
      </c>
    </row>
    <row r="127" spans="1:10" ht="13.5" customHeight="1">
      <c r="A127" s="383" t="s">
        <v>364</v>
      </c>
      <c r="B127" s="383"/>
      <c r="C127" s="383"/>
      <c r="D127" s="383"/>
      <c r="E127" s="383"/>
      <c r="F127" s="383"/>
      <c r="G127" s="19">
        <v>118</v>
      </c>
      <c r="H127" s="20"/>
      <c r="I127" s="71">
        <v>54181</v>
      </c>
      <c r="J127" s="71">
        <v>19584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18474</v>
      </c>
      <c r="J131" s="71">
        <v>159147</v>
      </c>
    </row>
    <row r="132" spans="1:10" ht="13.5" customHeight="1">
      <c r="A132" s="381" t="s">
        <v>2657</v>
      </c>
      <c r="B132" s="381"/>
      <c r="C132" s="381"/>
      <c r="D132" s="381"/>
      <c r="E132" s="381"/>
      <c r="F132" s="381"/>
      <c r="G132" s="19">
        <v>123</v>
      </c>
      <c r="H132" s="20"/>
      <c r="I132" s="70">
        <f>I76+I97+I104+I116+I131</f>
        <v>539106</v>
      </c>
      <c r="J132" s="70">
        <f>J76+J97+J104+J116+J131</f>
        <v>746352</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88124811471; KOMUNALAC d.o.o. za komunalne djelatnosti</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1143390</v>
      </c>
      <c r="J8" s="84">
        <f>SUM(J9:J13)</f>
        <v>1043986</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1120239</v>
      </c>
      <c r="J10" s="71">
        <v>982504</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23151</v>
      </c>
      <c r="J13" s="71">
        <v>61482</v>
      </c>
    </row>
    <row r="14" spans="1:10" s="2" customFormat="1" ht="13.5" customHeight="1">
      <c r="A14" s="381" t="s">
        <v>1837</v>
      </c>
      <c r="B14" s="381"/>
      <c r="C14" s="381"/>
      <c r="D14" s="381"/>
      <c r="E14" s="381"/>
      <c r="F14" s="381"/>
      <c r="G14" s="19">
        <v>131</v>
      </c>
      <c r="H14" s="20"/>
      <c r="I14" s="70">
        <f>I15+I16+I20+I24+I25+I26+I29+I36</f>
        <v>1034113</v>
      </c>
      <c r="J14" s="70">
        <f>J15+J16+J20+J24+J25+J26+J29+J36</f>
        <v>955262</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602066</v>
      </c>
      <c r="J16" s="70">
        <f>SUM(J17:J19)</f>
        <v>413478</v>
      </c>
    </row>
    <row r="17" spans="1:10" s="2" customFormat="1" ht="13.5" customHeight="1">
      <c r="A17" s="409" t="s">
        <v>504</v>
      </c>
      <c r="B17" s="409"/>
      <c r="C17" s="409"/>
      <c r="D17" s="409"/>
      <c r="E17" s="409"/>
      <c r="F17" s="409"/>
      <c r="G17" s="19">
        <v>134</v>
      </c>
      <c r="H17" s="20"/>
      <c r="I17" s="71">
        <v>183474</v>
      </c>
      <c r="J17" s="71">
        <v>181193</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418592</v>
      </c>
      <c r="J19" s="71">
        <v>232285</v>
      </c>
    </row>
    <row r="20" spans="1:10" s="2" customFormat="1" ht="13.5" customHeight="1">
      <c r="A20" s="383" t="s">
        <v>1839</v>
      </c>
      <c r="B20" s="383"/>
      <c r="C20" s="383"/>
      <c r="D20" s="383"/>
      <c r="E20" s="383"/>
      <c r="F20" s="383"/>
      <c r="G20" s="19">
        <v>137</v>
      </c>
      <c r="H20" s="20"/>
      <c r="I20" s="70">
        <f>SUM(I21:I23)</f>
        <v>327669</v>
      </c>
      <c r="J20" s="70">
        <f>SUM(J21:J23)</f>
        <v>394720</v>
      </c>
    </row>
    <row r="21" spans="1:10" s="2" customFormat="1" ht="13.5" customHeight="1">
      <c r="A21" s="409" t="s">
        <v>724</v>
      </c>
      <c r="B21" s="409"/>
      <c r="C21" s="409"/>
      <c r="D21" s="409"/>
      <c r="E21" s="409"/>
      <c r="F21" s="409"/>
      <c r="G21" s="19">
        <v>138</v>
      </c>
      <c r="H21" s="20"/>
      <c r="I21" s="71">
        <v>217950</v>
      </c>
      <c r="J21" s="71">
        <v>263367</v>
      </c>
    </row>
    <row r="22" spans="1:10" s="2" customFormat="1" ht="13.5" customHeight="1">
      <c r="A22" s="409" t="s">
        <v>961</v>
      </c>
      <c r="B22" s="409"/>
      <c r="C22" s="409"/>
      <c r="D22" s="409"/>
      <c r="E22" s="409"/>
      <c r="F22" s="409"/>
      <c r="G22" s="19">
        <v>139</v>
      </c>
      <c r="H22" s="20"/>
      <c r="I22" s="71">
        <v>61631</v>
      </c>
      <c r="J22" s="71">
        <v>75448</v>
      </c>
    </row>
    <row r="23" spans="1:10" s="2" customFormat="1" ht="13.5" customHeight="1">
      <c r="A23" s="409" t="s">
        <v>962</v>
      </c>
      <c r="B23" s="409"/>
      <c r="C23" s="409"/>
      <c r="D23" s="409"/>
      <c r="E23" s="409"/>
      <c r="F23" s="409"/>
      <c r="G23" s="19">
        <v>140</v>
      </c>
      <c r="H23" s="20"/>
      <c r="I23" s="71">
        <v>48088</v>
      </c>
      <c r="J23" s="71">
        <v>55905</v>
      </c>
    </row>
    <row r="24" spans="1:10" s="2" customFormat="1" ht="13.5" customHeight="1">
      <c r="A24" s="383" t="s">
        <v>259</v>
      </c>
      <c r="B24" s="383"/>
      <c r="C24" s="383"/>
      <c r="D24" s="383"/>
      <c r="E24" s="383"/>
      <c r="F24" s="383"/>
      <c r="G24" s="19">
        <v>141</v>
      </c>
      <c r="H24" s="20"/>
      <c r="I24" s="71">
        <v>17878</v>
      </c>
      <c r="J24" s="71">
        <v>79390</v>
      </c>
    </row>
    <row r="25" spans="1:10" s="2" customFormat="1" ht="13.5" customHeight="1">
      <c r="A25" s="383" t="s">
        <v>260</v>
      </c>
      <c r="B25" s="383"/>
      <c r="C25" s="383"/>
      <c r="D25" s="383"/>
      <c r="E25" s="383"/>
      <c r="F25" s="383"/>
      <c r="G25" s="19">
        <v>142</v>
      </c>
      <c r="H25" s="20"/>
      <c r="I25" s="71">
        <v>63764</v>
      </c>
      <c r="J25" s="71">
        <v>59383</v>
      </c>
    </row>
    <row r="26" spans="1:12" s="2" customFormat="1" ht="13.5" customHeight="1">
      <c r="A26" s="383" t="s">
        <v>1840</v>
      </c>
      <c r="B26" s="383"/>
      <c r="C26" s="383"/>
      <c r="D26" s="383"/>
      <c r="E26" s="383"/>
      <c r="F26" s="383"/>
      <c r="G26" s="19">
        <v>143</v>
      </c>
      <c r="H26" s="20"/>
      <c r="I26" s="70">
        <f>SUM(I27:I28)</f>
        <v>22736</v>
      </c>
      <c r="J26" s="70">
        <f>SUM(J27:J28)</f>
        <v>8291</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22736</v>
      </c>
      <c r="J28" s="71">
        <v>8291</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34740</v>
      </c>
      <c r="J37" s="70">
        <f>SUM(J38:J47)</f>
        <v>22503</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2384</v>
      </c>
      <c r="J44" s="71">
        <v>674</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32356</v>
      </c>
      <c r="J47" s="71">
        <v>21829</v>
      </c>
    </row>
    <row r="48" spans="1:10" s="2" customFormat="1" ht="13.5" customHeight="1">
      <c r="A48" s="381" t="s">
        <v>1843</v>
      </c>
      <c r="B48" s="381"/>
      <c r="C48" s="381"/>
      <c r="D48" s="381"/>
      <c r="E48" s="381"/>
      <c r="F48" s="381"/>
      <c r="G48" s="19">
        <v>165</v>
      </c>
      <c r="H48" s="20"/>
      <c r="I48" s="70">
        <f>SUM(I49:I55)</f>
        <v>49</v>
      </c>
      <c r="J48" s="70">
        <f>SUM(J49:J55)</f>
        <v>609</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49</v>
      </c>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v>609</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1178130</v>
      </c>
      <c r="J60" s="70">
        <f>J8+J37+J56+J57</f>
        <v>1066489</v>
      </c>
    </row>
    <row r="61" spans="1:10" s="2" customFormat="1" ht="13.5" customHeight="1">
      <c r="A61" s="381" t="s">
        <v>1845</v>
      </c>
      <c r="B61" s="381"/>
      <c r="C61" s="381"/>
      <c r="D61" s="381"/>
      <c r="E61" s="381"/>
      <c r="F61" s="381"/>
      <c r="G61" s="19">
        <v>178</v>
      </c>
      <c r="H61" s="20"/>
      <c r="I61" s="70">
        <f>I14+I48+I58+I59</f>
        <v>1034162</v>
      </c>
      <c r="J61" s="70">
        <f>J14+J48+J58+J59</f>
        <v>955871</v>
      </c>
    </row>
    <row r="62" spans="1:12" s="2" customFormat="1" ht="13.5" customHeight="1">
      <c r="A62" s="381" t="s">
        <v>2581</v>
      </c>
      <c r="B62" s="381"/>
      <c r="C62" s="381"/>
      <c r="D62" s="381"/>
      <c r="E62" s="381"/>
      <c r="F62" s="381"/>
      <c r="G62" s="19">
        <v>179</v>
      </c>
      <c r="H62" s="20"/>
      <c r="I62" s="70">
        <f>I60-I61</f>
        <v>143968</v>
      </c>
      <c r="J62" s="70">
        <f>J60-J61</f>
        <v>110618</v>
      </c>
      <c r="L62" s="2" t="s">
        <v>2591</v>
      </c>
    </row>
    <row r="63" spans="1:10" s="2" customFormat="1" ht="13.5" customHeight="1">
      <c r="A63" s="403" t="s">
        <v>2658</v>
      </c>
      <c r="B63" s="403"/>
      <c r="C63" s="403"/>
      <c r="D63" s="403"/>
      <c r="E63" s="403"/>
      <c r="F63" s="403"/>
      <c r="G63" s="19">
        <v>180</v>
      </c>
      <c r="H63" s="20"/>
      <c r="I63" s="70">
        <f>IF(I60&gt;I61,I60-I61,0)</f>
        <v>143968</v>
      </c>
      <c r="J63" s="70">
        <f>IF(J60&gt;J61,J60-J61,0)</f>
        <v>110618</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18051</v>
      </c>
      <c r="J65" s="71">
        <v>12645</v>
      </c>
      <c r="L65" s="2" t="s">
        <v>2591</v>
      </c>
    </row>
    <row r="66" spans="1:12" s="2" customFormat="1" ht="13.5" customHeight="1">
      <c r="A66" s="381" t="s">
        <v>2582</v>
      </c>
      <c r="B66" s="381"/>
      <c r="C66" s="381"/>
      <c r="D66" s="381"/>
      <c r="E66" s="381"/>
      <c r="F66" s="381"/>
      <c r="G66" s="19">
        <v>183</v>
      </c>
      <c r="H66" s="20"/>
      <c r="I66" s="70">
        <f>I62-I65</f>
        <v>125917</v>
      </c>
      <c r="J66" s="70">
        <f>J62-J65</f>
        <v>97973</v>
      </c>
      <c r="L66" s="2" t="s">
        <v>2591</v>
      </c>
    </row>
    <row r="67" spans="1:10" s="2" customFormat="1" ht="13.5" customHeight="1">
      <c r="A67" s="403" t="s">
        <v>779</v>
      </c>
      <c r="B67" s="403"/>
      <c r="C67" s="403"/>
      <c r="D67" s="403"/>
      <c r="E67" s="403"/>
      <c r="F67" s="403"/>
      <c r="G67" s="19">
        <v>184</v>
      </c>
      <c r="H67" s="20"/>
      <c r="I67" s="70">
        <f>IF(I66&gt;0,I66,0)</f>
        <v>125917</v>
      </c>
      <c r="J67" s="70">
        <f>IF(J66&gt;0,J66,0)</f>
        <v>97973</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7" activePane="bottomLeft" state="frozen"/>
      <selection pane="topLeft" activeCell="A1" sqref="A1"/>
      <selection pane="bottomLeft" activeCell="D1" sqref="D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88124811471; KOMUNALAC d.o.o. za komunalne djelatnosti</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v>866</v>
      </c>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1118939</v>
      </c>
      <c r="J25" s="94">
        <v>981814</v>
      </c>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v>1300</v>
      </c>
      <c r="J34" s="77">
        <v>690</v>
      </c>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1120239</v>
      </c>
      <c r="J37" s="94">
        <v>982504</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66889</v>
      </c>
      <c r="J50" s="77">
        <v>77751</v>
      </c>
    </row>
    <row r="51" spans="1:10" s="2" customFormat="1" ht="24.75" customHeight="1">
      <c r="A51" s="403" t="s">
        <v>2219</v>
      </c>
      <c r="B51" s="403"/>
      <c r="C51" s="403"/>
      <c r="D51" s="403"/>
      <c r="E51" s="403"/>
      <c r="F51" s="403"/>
      <c r="G51" s="443"/>
      <c r="H51" s="19">
        <v>253</v>
      </c>
      <c r="I51" s="77">
        <v>24160</v>
      </c>
      <c r="J51" s="77">
        <v>41664</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v>198915</v>
      </c>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10747</v>
      </c>
      <c r="J60" s="77">
        <v>10342</v>
      </c>
    </row>
    <row r="61" spans="1:10" s="2" customFormat="1" ht="13.5" customHeight="1">
      <c r="A61" s="444" t="s">
        <v>2445</v>
      </c>
      <c r="B61" s="444"/>
      <c r="C61" s="444"/>
      <c r="D61" s="444"/>
      <c r="E61" s="444"/>
      <c r="F61" s="444"/>
      <c r="G61" s="445"/>
      <c r="H61" s="19">
        <v>263</v>
      </c>
      <c r="I61" s="77">
        <v>10747</v>
      </c>
      <c r="J61" s="77">
        <v>10342</v>
      </c>
    </row>
    <row r="62" spans="1:10" s="2" customFormat="1" ht="13.5" customHeight="1">
      <c r="A62" s="403" t="s">
        <v>2439</v>
      </c>
      <c r="B62" s="403"/>
      <c r="C62" s="403"/>
      <c r="D62" s="403"/>
      <c r="E62" s="403"/>
      <c r="F62" s="403"/>
      <c r="G62" s="443"/>
      <c r="H62" s="19">
        <v>264</v>
      </c>
      <c r="I62" s="77">
        <v>1030</v>
      </c>
      <c r="J62" s="77">
        <v>5028</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57504</v>
      </c>
      <c r="J65" s="77">
        <v>50134</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2384</v>
      </c>
      <c r="J73" s="94">
        <v>674</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49</v>
      </c>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37039</v>
      </c>
      <c r="J78" s="228">
        <f>SUM(J79:J82)</f>
        <v>343650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37039</v>
      </c>
      <c r="J80" s="77">
        <v>151800</v>
      </c>
    </row>
    <row r="81" spans="1:10" s="2" customFormat="1" ht="13.5" customHeight="1">
      <c r="A81" s="403" t="s">
        <v>1</v>
      </c>
      <c r="B81" s="403"/>
      <c r="C81" s="403"/>
      <c r="D81" s="403"/>
      <c r="E81" s="403"/>
      <c r="F81" s="403"/>
      <c r="G81" s="443"/>
      <c r="H81" s="19">
        <v>281</v>
      </c>
      <c r="I81" s="77"/>
      <c r="J81" s="77">
        <v>191850</v>
      </c>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v>37039</v>
      </c>
      <c r="J84" s="77">
        <v>343650</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v>1</v>
      </c>
      <c r="J88" s="96">
        <v>1</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88124811471; KOMUNALAC d.o.o. za komunalne djelatnosti</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88124811471; KOMUNALAC d.o.o. za komunalne djelatnosti</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88124811471; KOMUNALAC d.o.o. za komunalne djelatnosti</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2020-02-21T10:05:17Z</cp:lastPrinted>
  <dcterms:created xsi:type="dcterms:W3CDTF">2008-10-17T11:51:54Z</dcterms:created>
  <dcterms:modified xsi:type="dcterms:W3CDTF">2020-02-21T10:08:18Z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