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<sst xmlns="http://schemas.openxmlformats.org/spreadsheetml/2006/main" count="3661" uniqueCount="2962">
  <si>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</si>
  <si>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</si>
  <si>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</si>
  <si>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</si>
  <si>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</si>
  <si>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</si>
  <si>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</si>
  <si>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</si>
  <si>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</si>
  <si>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</si>
  <si>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</si>
  <si>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</si>
  <si>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</si>
  <si>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</si>
  <si>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</si>
  <si>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</si>
  <si>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</si>
  <si>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</si>
  <si>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</si>
  <si>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</si>
  <si>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</si>
  <si>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</si>
  <si>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</si>
  <si>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</si>
  <si>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</si>
  <si>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</si>
  <si>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</si>
  <si>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</si>
  <si>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</si>
  <si>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</si>
  <si>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</si>
  <si>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</si>
  <si>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</si>
  <si>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</si>
  <si>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</si>
  <si>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</si>
  <si>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</si>
  <si>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</si>
  <si>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</si>
  <si>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</si>
  <si>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</si>
  <si>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</si>
  <si>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</si>
  <si>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</si>
  <si>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</si>
  <si>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</si>
  <si>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</si>
  <si>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</si>
  <si>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</si>
  <si>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</si>
  <si>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</si>
  <si>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</si>
  <si>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</si>
  <si>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</si>
  <si>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</si>
  <si>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</si>
  <si>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</si>
  <si>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</si>
  <si>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</si>
  <si>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</si>
  <si>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</si>
  <si>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</si>
  <si>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</si>
  <si>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</si>
  <si>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</si>
  <si>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</si>
  <si>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</si>
  <si>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</si>
  <si>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</si>
  <si>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</si>
  <si>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</si>
  <si>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</si>
  <si>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</si>
  <si>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</si>
  <si>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</si>
  <si>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</si>
  <si>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</si>
  <si>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</si>
  <si>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</si>
  <si>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</si>
  <si>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</si>
  <si>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</si>
  <si>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</si>
  <si>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</si>
  <si>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</si>
  <si>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</si>
  <si>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</si>
  <si>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</si>
  <si>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</si>
  <si>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</si>
  <si>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</si>
  <si>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</si>
  <si>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</si>
  <si>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</si>
  <si>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</si>
  <si>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</si>
  <si>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</si>
  <si>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</si>
  <si>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</si>
  <si>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</si>
  <si>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</si>
  <si>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</si>
  <si>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</si>
  <si>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</si>
  <si>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</si>
  <si>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</si>
  <si>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</si>
  <si>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</si>
  <si>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</si>
  <si>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</si>
  <si>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</si>
  <si>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</si>
  <si>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</si>
  <si>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</si>
  <si>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</si>
  <si>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</si>
  <si>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</si>
  <si>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</si>
  <si>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</si>
  <si>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</si>
  <si>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</si>
  <si>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</si>
  <si>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</si>
  <si>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</si>
  <si>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</si>
  <si>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</si>
  <si>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</si>
  <si>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</si>
  <si>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</si>
  <si>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</si>
  <si>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</si>
  <si>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</si>
  <si>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</si>
  <si>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</si>
  <si>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</si>
  <si>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</si>
  <si>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</si>
  <si>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</si>
  <si>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</si>
  <si>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</si>
  <si>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</si>
  <si>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</si>
  <si>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</si>
  <si>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</si>
  <si>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</si>
  <si>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</si>
  <si>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</si>
  <si>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</si>
  <si>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</si>
  <si>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</si>
  <si>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</si>
  <si>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</si>
  <si>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</si>
  <si>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</si>
  <si>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</si>
  <si>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</si>
  <si>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</si>
  <si>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</si>
  <si>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</si>
  <si>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</si>
  <si>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</si>
  <si>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</si>
  <si>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</si>
  <si>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</si>
  <si>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</si>
  <si>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</si>
  <si>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</si>
  <si>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</si>
  <si>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</si>
  <si>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</si>
  <si>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</si>
  <si>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</si>
  <si>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</si>
  <si>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</si>
  <si>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</si>
  <si>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</si>
  <si>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</si>
  <si>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</si>
  <si>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</si>
  <si>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</si>
  <si>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</si>
  <si>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</si>
  <si>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</si>
  <si>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</si>
  <si>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</si>
  <si>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</si>
  <si>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</si>
  <si>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</si>
  <si>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</si>
  <si>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</si>
  <si>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</si>
  <si>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</si>
  <si>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</si>
  <si>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</si>
  <si>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</si>
  <si>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</si>
  <si>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</si>
  <si>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</si>
  <si>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</si>
  <si>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</si>
  <si>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</si>
  <si>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</si>
  <si>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</si>
  <si>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</si>
  <si>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</si>
  <si>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</si>
  <si>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</si>
  <si>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</si>
  <si>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</si>
  <si>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</si>
  <si>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</si>
  <si>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</si>
  <si>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</si>
  <si>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</si>
  <si>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</si>
  <si>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</si>
  <si>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</si>
  <si>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</si>
  <si>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</si>
  <si>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</si>
  <si>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</si>
  <si>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</si>
  <si>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</si>
  <si>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</si>
  <si>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</si>
  <si>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</si>
  <si>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</si>
  <si>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</si>
  <si>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</si>
  <si>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</si>
  <si>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</si>
  <si>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</si>
  <si>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</si>
  <si>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</si>
  <si>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</si>
  <si>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</si>
  <si>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</si>
  <si>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</si>
  <si>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</si>
  <si>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</si>
  <si>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</si>
  <si>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</si>
  <si>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</si>
  <si>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</si>
  <si>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</si>
  <si>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</si>
  <si>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</si>
  <si>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</si>
  <si>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</si>
  <si>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</si>
  <si>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</si>
  <si>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</si>
  <si>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</si>
  <si>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</si>
  <si>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</si>
  <si>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</si>
  <si>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</si>
  <si>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</si>
  <si>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</si>
  <si>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</si>
  <si>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</si>
  <si>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</si>
  <si>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</si>
  <si>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</si>
  <si>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</si>
  <si>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</si>
  <si>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</si>
  <si>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</si>
  <si>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</si>
  <si>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</si>
  <si>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</si>
  <si>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</si>
  <si>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</si>
  <si>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</si>
  <si>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</si>
  <si>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</si>
  <si>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</si>
  <si>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</si>
  <si>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</si>
  <si>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</si>
  <si>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</si>
  <si>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</si>
  <si>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</si>
  <si>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</si>
  <si>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</si>
  <si>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</si>
  <si>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</si>
  <si>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</si>
  <si>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</si>
  <si>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</si>
  <si>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</si>
  <si>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</si>
  <si>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</si>
  <si>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</si>
  <si>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</si>
  <si>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</si>
  <si>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</si>
  <si>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</si>
  <si>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</si>
  <si>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</si>
  <si>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</si>
  <si>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</si>
  <si>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</si>
  <si>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</si>
  <si>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</si>
  <si>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</si>
  <si>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</si>
  <si>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</si>
  <si>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</si>
  <si>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</si>
  <si>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</si>
  <si>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</si>
  <si>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</si>
  <si>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</si>
  <si>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</si>
  <si>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</si>
  <si>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</si>
  <si>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</si>
  <si>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</si>
  <si>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</si>
  <si>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</si>
  <si>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</si>
  <si>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</si>
  <si>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</si>
  <si>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</si>
  <si>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</si>
  <si>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</si>
  <si>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</si>
  <si>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</si>
  <si>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</si>
  <si>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</si>
  <si>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</si>
  <si>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</si>
  <si>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</si>
  <si>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</si>
  <si>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</si>
  <si>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</si>
  <si>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</si>
  <si>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</si>
  <si>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</si>
  <si>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</si>
  <si>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</si>
  <si>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</si>
  <si>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</si>
  <si>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</si>
  <si>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</si>
  <si>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</si>
  <si>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</si>
  <si>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</si>
  <si>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</si>
  <si>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</si>
  <si>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</si>
  <si>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</si>
  <si>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</si>
  <si>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</si>
  <si>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</si>
  <si>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</si>
  <si>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</si>
  <si>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</si>
  <si>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</si>
  <si>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</si>
  <si>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</si>
  <si>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</si>
  <si>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</si>
  <si>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</si>
  <si>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</si>
  <si>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</si>
  <si>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</si>
  <si>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</si>
  <si>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</si>
  <si>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</si>
  <si>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</si>
  <si>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</si>
  <si>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</si>
  <si>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</si>
  <si>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</si>
  <si>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</si>
  <si>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</si>
  <si>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</si>
  <si>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</si>
  <si>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</si>
  <si>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</si>
  <si>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</si>
  <si>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</si>
  <si>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</si>
  <si>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</si>
  <si>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</si>
  <si>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</si>
  <si>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</si>
  <si>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</si>
  <si>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</si>
  <si>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</si>
  <si>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</si>
  <si>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</si>
  <si>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</si>
  <si>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</si>
  <si>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</si>
  <si>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</si>
  <si>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</si>
  <si>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</si>
  <si>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</si>
  <si>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</si>
  <si>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</si>
  <si>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</si>
  <si>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</si>
  <si>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</si>
  <si>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</si>
  <si>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</si>
  <si>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</si>
  <si>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</si>
  <si>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</si>
  <si>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</si>
  <si>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</si>
  <si>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</si>
  <si>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</si>
  <si>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</si>
  <si>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</si>
  <si>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</si>
  <si>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</si>
  <si>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</si>
  <si>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</si>
  <si>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</si>
  <si>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</si>
  <si>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</si>
  <si>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</si>
  <si>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</si>
  <si>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</si>
  <si>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</si>
  <si>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</si>
  <si>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</si>
  <si>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</si>
  <si>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</si>
  <si>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</si>
  <si>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</si>
  <si>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</si>
  <si>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</si>
  <si>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</si>
  <si>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</si>
  <si>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</si>
  <si>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</si>
  <si>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</si>
  <si>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</si>
  <si>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</si>
  <si>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</si>
  <si>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</si>
  <si>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</si>
  <si>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</si>
  <si>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</si>
  <si>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</si>
  <si>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</si>
  <si>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</si>
  <si>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</si>
  <si>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</si>
  <si>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</si>
  <si>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</si>
  <si>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</si>
  <si>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</si>
  <si>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</si>
  <si>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</si>
  <si>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</si>
  <si>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</si>
  <si>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</si>
  <si>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</si>
  <si>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</si>
  <si>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</si>
  <si>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</si>
  <si>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</si>
  <si>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</si>
  <si>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</si>
  <si>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</si>
  <si>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</si>
  <si>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</si>
  <si>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</si>
  <si>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</si>
  <si>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</si>
  <si>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</si>
  <si>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</si>
  <si>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</si>
  <si>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</si>
  <si>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</si>
  <si>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</si>
  <si>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</si>
  <si>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</si>
  <si>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</si>
  <si>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</si>
  <si>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</si>
  <si>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</si>
  <si>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</si>
  <si>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</si>
  <si>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</si>
  <si>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</si>
  <si>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</si>
  <si>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</si>
  <si>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</si>
  <si>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</si>
  <si>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</si>
  <si>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</si>
  <si>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</si>
  <si>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</si>
  <si>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</si>
  <si>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</si>
  <si>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</si>
  <si>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</si>
  <si>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</si>
  <si>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</si>
  <si>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</si>
  <si>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</si>
  <si>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</si>
  <si>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</si>
  <si>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</si>
  <si>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</si>
  <si>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</si>
  <si>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</si>
  <si>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</si>
  <si>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</si>
  <si>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</si>
  <si>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</si>
  <si>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</si>
  <si>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</si>
  <si>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</si>
  <si>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</si>
  <si>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</si>
  <si>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</si>
  <si>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</si>
  <si>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</si>
  <si>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</si>
  <si>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</si>
  <si>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</si>
  <si>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</si>
  <si>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</si>
  <si>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</si>
  <si>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</si>
  <si>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</si>
  <si>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</si>
  <si>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</si>
  <si>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</si>
  <si>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</si>
  <si>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</si>
  <si>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</si>
  <si>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</si>
  <si>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</si>
  <si>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</si>
  <si>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</si>
  <si>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</si>
  <si>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</si>
  <si>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</si>
  <si>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</si>
  <si>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</si>
  <si>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</si>
  <si>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</si>
  <si>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</si>
  <si>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</si>
  <si>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</si>
  <si>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</si>
  <si>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</si>
  <si>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</si>
  <si>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</si>
  <si>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</si>
  <si>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</si>
  <si>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</si>
  <si>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</si>
  <si>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</si>
  <si>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</si>
  <si>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</si>
  <si>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</si>
  <si>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</si>
  <si>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</si>
  <si>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</si>
  <si>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</si>
  <si>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</si>
  <si>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</si>
  <si>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</si>
  <si>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</si>
  <si>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</si>
  <si>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</si>
  <si>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</si>
  <si>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</si>
  <si>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</si>
  <si>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</si>
  <si>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</si>
  <si>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</si>
  <si>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</si>
  <si>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</si>
  <si>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</si>
  <si>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</si>
  <si>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</si>
  <si>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</si>
  <si>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</si>
  <si>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</si>
  <si>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</si>
  <si>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</si>
  <si>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</si>
  <si>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</si>
  <si>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</si>
  <si>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</si>
  <si>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</si>
  <si>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</si>
  <si>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</si>
  <si>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</si>
  <si>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</si>
  <si>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</si>
  <si>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</si>
  <si>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</si>
  <si>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</si>
  <si>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</si>
  <si>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</si>
  <si>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</si>
  <si>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</si>
  <si>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</si>
  <si>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</si>
  <si>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</si>
  <si>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</si>
  <si>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</si>
  <si>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</si>
  <si>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</si>
  <si>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</si>
  <si>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</si>
  <si>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</si>
  <si>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</si>
  <si>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</si>
  <si>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</si>
  <si>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</si>
  <si>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</si>
  <si>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</si>
  <si>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</si>
  <si>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</si>
  <si>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</si>
  <si>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</si>
  <si>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</si>
  <si>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</si>
  <si>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</si>
  <si>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</si>
  <si>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</si>
  <si>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</si>
  <si>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</si>
  <si>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</si>
  <si>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</si>
  <si>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</si>
  <si>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</si>
  <si>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</si>
  <si>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</si>
  <si>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</si>
  <si>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</si>
  <si>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</si>
  <si>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</si>
  <si>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</si>
  <si>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</si>
  <si>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</si>
  <si>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</si>
  <si>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</si>
  <si>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</si>
  <si>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</si>
  <si>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</si>
  <si>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</si>
  <si>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</si>
  <si>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</si>
  <si>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</si>
  <si>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</si>
  <si>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</si>
  <si>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</si>
  <si>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</si>
  <si>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</si>
  <si>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</si>
  <si>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</si>
  <si>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</si>
  <si>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</si>
  <si>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</si>
  <si>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</si>
  <si>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</si>
  <si>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</si>
  <si>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</si>
  <si>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</si>
  <si>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</si>
  <si>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</si>
  <si>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</si>
  <si>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</si>
  <si>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</si>
  <si>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</si>
  <si>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</si>
  <si>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</si>
  <si>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</si>
  <si>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</si>
  <si>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</si>
  <si>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</si>
  <si>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</si>
  <si>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</si>
  <si>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</si>
  <si>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</si>
  <si>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</si>
  <si>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</si>
  <si>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</si>
  <si>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</si>
  <si>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</si>
  <si>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</si>
  <si>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</si>
  <si>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</si>
  <si>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</si>
  <si>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</si>
  <si>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</si>
  <si>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</si>
  <si>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</si>
  <si>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</si>
  <si>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</si>
  <si>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</si>
  <si>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</si>
  <si>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</si>
  <si>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</si>
  <si>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</si>
  <si>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</si>
  <si>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</si>
  <si>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</si>
  <si>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</si>
  <si>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</si>
  <si>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</si>
  <si>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</si>
  <si>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</si>
  <si>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</si>
  <si>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</si>
  <si>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</si>
  <si>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</si>
  <si>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</si>
  <si>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</si>
  <si>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</si>
  <si>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</si>
  <si>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</si>
  <si>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</si>
  <si>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</si>
  <si>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</si>
  <si>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</si>
  <si>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</si>
  <si>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</si>
  <si>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</si>
  <si>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</si>
  <si>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</si>
  <si>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</si>
  <si>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</si>
  <si>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</si>
  <si>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</si>
  <si>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</si>
  <si>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</si>
  <si>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</si>
  <si>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</si>
  <si>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</si>
  <si>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</si>
  <si>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</si>
  <si>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</si>
  <si>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</si>
  <si>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</si>
  <si>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</si>
  <si>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</si>
  <si>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</si>
  <si>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</si>
  <si>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</si>
  <si>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</si>
  <si>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</si>
  <si>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</si>
  <si>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</si>
  <si>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</si>
  <si>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</si>
  <si>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</si>
  <si>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</si>
  <si>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</si>
  <si>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</si>
  <si>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</si>
  <si>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</si>
  <si>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</si>
  <si>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</si>
  <si>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</si>
  <si>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</si>
  <si>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</si>
  <si>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</si>
  <si>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</si>
  <si>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</si>
  <si>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</si>
  <si>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</si>
  <si>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</si>
  <si>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</si>
  <si>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</si>
  <si>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</si>
  <si>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</si>
  <si>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</si>
  <si>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</si>
  <si>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</si>
  <si>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</si>
  <si>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</si>
  <si>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</si>
  <si>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</si>
  <si>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</si>
  <si>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</si>
  <si>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</si>
  <si>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</si>
  <si>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</si>
  <si>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</si>
  <si>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</si>
  <si>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</si>
  <si>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</si>
  <si>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</si>
  <si>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</si>
  <si>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</si>
  <si>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</si>
  <si>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</si>
  <si>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</si>
  <si>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</si>
  <si>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</si>
  <si>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</si>
  <si>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</si>
  <si>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</si>
  <si>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</si>
  <si>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</si>
  <si>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</si>
  <si>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</si>
  <si>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</si>
  <si>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</si>
  <si>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</si>
  <si>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</si>
  <si>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</si>
  <si>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</si>
  <si>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</si>
  <si>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</si>
  <si>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</si>
  <si>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</si>
  <si>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</si>
  <si>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</si>
  <si>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</si>
  <si>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</si>
  <si>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</si>
  <si>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</si>
  <si>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</si>
  <si>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</si>
  <si>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</si>
  <si>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</si>
  <si>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</si>
  <si>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</si>
  <si>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</si>
  <si>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</si>
  <si>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</si>
  <si>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</si>
  <si>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</si>
  <si>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</si>
  <si>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</si>
  <si>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</si>
  <si>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</si>
  <si>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</si>
  <si>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</si>
  <si>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</si>
  <si>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</si>
  <si>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</si>
  <si>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</si>
  <si>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</si>
  <si>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</si>
  <si>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</si>
  <si>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</si>
  <si>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</si>
  <si>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</si>
  <si>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</si>
  <si>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</si>
  <si>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</si>
  <si>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</si>
  <si>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</si>
  <si>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</si>
  <si>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</si>
  <si>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</si>
  <si>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</si>
  <si>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</si>
  <si>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</si>
  <si>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</si>
  <si>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</si>
  <si>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</si>
  <si>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</si>
  <si>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</si>
  <si>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</si>
  <si>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</si>
  <si>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</si>
  <si>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</si>
  <si>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</si>
  <si>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</si>
  <si>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</si>
  <si>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</si>
  <si>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</si>
  <si>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</si>
  <si>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</si>
  <si>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</si>
  <si>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</si>
  <si>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</si>
  <si>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</si>
  <si>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</si>
  <si>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</si>
  <si>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</si>
  <si>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</si>
  <si>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</si>
  <si>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</si>
  <si>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</si>
  <si>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</si>
  <si>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</si>
  <si>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</si>
  <si>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</si>
  <si>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</si>
  <si>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</si>
  <si>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</si>
  <si>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</si>
  <si>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</si>
  <si>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</si>
  <si>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</si>
  <si>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</si>
  <si>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</si>
  <si>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</si>
  <si>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</si>
  <si>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</si>
  <si>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</si>
  <si>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</si>
  <si>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</si>
  <si>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</si>
  <si>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</si>
  <si>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</si>
  <si>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</si>
  <si>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</si>
  <si>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</si>
  <si>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</si>
  <si>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</si>
  <si>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</si>
  <si>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</si>
  <si>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</si>
  <si>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</si>
  <si>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</si>
  <si>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</si>
  <si>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</si>
  <si>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</si>
  <si>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</si>
  <si>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</si>
  <si>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</si>
  <si>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</si>
  <si>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</si>
  <si>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</si>
  <si>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</si>
  <si>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</si>
  <si>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</si>
  <si>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</si>
  <si>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</si>
  <si>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</si>
  <si>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</si>
  <si>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</si>
  <si>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</si>
  <si>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</si>
  <si>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</si>
  <si>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</si>
  <si>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</si>
  <si>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</si>
  <si>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</si>
  <si>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</si>
  <si>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</si>
  <si>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</si>
  <si>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</si>
  <si>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</si>
  <si>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</si>
  <si>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</si>
  <si>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</si>
  <si>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</si>
  <si>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</si>
  <si>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</si>
  <si>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</si>
  <si>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</si>
  <si>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</si>
  <si>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</si>
  <si>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</si>
  <si>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</si>
  <si>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</si>
  <si>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</si>
  <si>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</si>
  <si>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</si>
  <si>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</si>
  <si>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</si>
  <si>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</si>
  <si>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</si>
  <si>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</si>
  <si>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</si>
  <si>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</si>
  <si>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</si>
  <si>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</si>
  <si>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</si>
  <si>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</si>
  <si>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</si>
  <si>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</si>
  <si>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</si>
  <si>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</si>
  <si>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</si>
  <si>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</si>
  <si>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</si>
  <si>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</si>
  <si>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</si>
  <si>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</si>
  <si>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</si>
  <si>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</si>
  <si>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</si>
  <si>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</si>
  <si>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</si>
  <si>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</si>
  <si>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</si>
  <si>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</si>
  <si>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</si>
  <si>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</si>
  <si>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</si>
  <si>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</si>
  <si>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</si>
  <si>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</si>
  <si>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</si>
  <si>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</si>
  <si>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</si>
  <si>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</si>
  <si>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</si>
  <si>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</si>
  <si>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</si>
  <si>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</si>
  <si>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</si>
  <si>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</si>
  <si>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</si>
  <si>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</si>
  <si>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</si>
  <si>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</si>
  <si>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</si>
  <si>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</si>
  <si>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</si>
  <si>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</si>
  <si>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</si>
  <si>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</si>
  <si>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</si>
  <si>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</si>
  <si>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</si>
  <si>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</si>
  <si>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</si>
  <si>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</si>
  <si>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</si>
  <si>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</si>
  <si>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</si>
  <si>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</si>
  <si>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</si>
  <si>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</si>
  <si>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</si>
  <si>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</si>
  <si>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</si>
  <si>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</si>
  <si>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</si>
  <si>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</si>
  <si>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</si>
  <si>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</si>
  <si>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</si>
  <si>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</si>
  <si>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</si>
  <si>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</si>
  <si>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</si>
  <si>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</si>
  <si>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</si>
  <si>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</si>
  <si>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</si>
  <si>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</si>
  <si>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</si>
  <si>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</si>
  <si>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</si>
  <si>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</si>
  <si>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</si>
  <si>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</si>
  <si>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</si>
  <si>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</si>
  <si>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</si>
  <si>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</si>
  <si>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</si>
  <si>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</si>
  <si>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</si>
  <si>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</si>
  <si>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</si>
  <si>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</si>
  <si>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</si>
  <si>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</si>
  <si>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</si>
  <si>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</si>
  <si>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</si>
  <si>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</si>
  <si>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</si>
  <si>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</si>
  <si>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</si>
  <si>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</si>
  <si>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</si>
  <si>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</si>
  <si>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</si>
  <si>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</si>
  <si>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</si>
  <si>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</si>
  <si>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</si>
  <si>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</si>
  <si>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</si>
  <si>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</si>
  <si>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</si>
  <si>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</si>
  <si>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</si>
  <si>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</si>
  <si>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</si>
  <si>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</si>
  <si>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</si>
  <si>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</si>
  <si>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</si>
  <si>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</si>
  <si>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</si>
  <si>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</si>
  <si>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</si>
  <si>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</si>
  <si>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</si>
  <si>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</si>
  <si>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</si>
  <si>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</si>
  <si>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</si>
  <si>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</si>
  <si>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</si>
  <si>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</si>
  <si>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</si>
  <si>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</si>
  <si>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</si>
  <si>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</si>
  <si>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</si>
  <si>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</si>
  <si>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</si>
  <si>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</si>
  <si>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</si>
  <si>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</si>
  <si>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</si>
  <si>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</si>
  <si>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</si>
  <si>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</si>
  <si>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</si>
  <si>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</si>
  <si>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</si>
  <si>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</si>
  <si>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</si>
  <si>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</si>
  <si>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</si>
  <si>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</si>
  <si>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</si>
  <si>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</si>
  <si>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</si>
  <si>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</si>
  <si>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</si>
  <si>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</si>
  <si>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</si>
  <si>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</si>
  <si>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</si>
  <si>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</si>
  <si>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</si>
  <si>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</si>
  <si>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</si>
  <si>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</si>
  <si>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</si>
  <si>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</si>
  <si>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</si>
  <si>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</si>
  <si>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</si>
  <si>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</si>
  <si>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</si>
  <si>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</si>
  <si>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</si>
  <si>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</si>
  <si>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</si>
  <si>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</si>
  <si>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</si>
  <si>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</si>
  <si>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</si>
  <si>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</si>
  <si>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</si>
  <si>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</si>
  <si>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</si>
  <si>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</si>
  <si>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</si>
  <si>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</si>
  <si>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</si>
  <si>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</si>
  <si>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</si>
  <si>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</si>
  <si>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</si>
  <si>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</si>
  <si>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</si>
  <si>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</si>
  <si>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</si>
  <si>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</si>
  <si>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</si>
  <si>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</si>
  <si>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</si>
  <si>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</si>
  <si>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</si>
  <si>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</si>
  <si>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</si>
  <si>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</si>
  <si>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</si>
  <si>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</si>
  <si>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</si>
  <si>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</si>
  <si>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</si>
  <si>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</si>
  <si>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</si>
  <si>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</si>
  <si>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</si>
  <si>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</si>
  <si>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</si>
  <si>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</si>
  <si>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</si>
  <si>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</si>
  <si>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</si>
  <si>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</si>
  <si>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</si>
  <si>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</si>
  <si>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</si>
  <si>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</si>
  <si>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</si>
  <si>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</si>
  <si>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</si>
  <si>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</si>
  <si>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</si>
  <si>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</si>
  <si>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</si>
  <si>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</si>
  <si>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</si>
  <si>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</si>
  <si>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</si>
  <si>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</si>
  <si>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</si>
  <si>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</si>
  <si>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</si>
  <si>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</si>
  <si>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</si>
  <si>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</si>
  <si>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</si>
  <si>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</si>
  <si>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</si>
  <si>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</si>
  <si>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</si>
  <si>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</si>
  <si>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</si>
  <si>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</si>
  <si>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</si>
  <si>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</si>
  <si>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</si>
  <si>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</si>
  <si>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</si>
  <si>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</si>
  <si>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</si>
  <si>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</si>
  <si>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</si>
  <si>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</si>
  <si>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</si>
  <si>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</si>
  <si>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</si>
  <si>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</si>
  <si>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</si>
  <si>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</si>
  <si>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</si>
  <si>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</si>
  <si>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</si>
  <si>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</si>
  <si>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</si>
  <si>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</si>
  <si>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</si>
  <si>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</si>
  <si>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</si>
  <si>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</si>
  <si>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</si>
  <si>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</si>
  <si>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</si>
  <si>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</si>
  <si>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</si>
  <si>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</si>
  <si>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</si>
  <si>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</si>
  <si>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</si>
  <si>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</si>
  <si>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</si>
  <si>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</si>
  <si>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</si>
  <si>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</si>
  <si>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</si>
  <si>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</si>
  <si>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</si>
  <si>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</si>
  <si>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</si>
  <si>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</si>
  <si>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</si>
  <si>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</si>
  <si>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</si>
  <si>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</si>
  <si>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</si>
  <si>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</si>
  <si>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</si>
  <si>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</si>
  <si>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</si>
  <si>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</si>
  <si>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</si>
  <si>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</si>
  <si>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</si>
  <si>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</si>
  <si>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</si>
  <si>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</si>
  <si>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</si>
  <si>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</si>
  <si>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</si>
  <si>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</si>
  <si>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</si>
  <si>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</si>
  <si>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</si>
  <si>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</si>
  <si>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</si>
  <si>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</si>
  <si>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</si>
  <si>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</si>
  <si>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</si>
  <si>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</si>
  <si>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</si>
  <si>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</si>
  <si>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</si>
  <si>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</si>
  <si>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</si>
  <si>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</si>
  <si>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</si>
  <si>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</si>
  <si>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</si>
  <si>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</si>
  <si>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</si>
  <si>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</si>
  <si>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</si>
  <si>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</si>
  <si>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</si>
  <si>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</si>
  <si>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</si>
  <si>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</si>
  <si>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</si>
  <si>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</si>
  <si>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</si>
  <si>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</si>
  <si>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</si>
  <si>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</si>
  <si>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</si>
  <si>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</si>
  <si>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</si>
  <si>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</si>
  <si>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</si>
  <si>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</si>
  <si>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</si>
  <si>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</si>
  <si>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</si>
  <si>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</si>
  <si>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</si>
  <si>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</si>
  <si>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</si>
  <si>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</si>
  <si>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</si>
  <si>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</si>
  <si>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</si>
  <si>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</si>
  <si>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</si>
  <si>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</si>
  <si>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</si>
  <si>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</si>
  <si>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</si>
  <si>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</si>
  <si>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</si>
  <si>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</si>
  <si>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</si>
  <si>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</si>
  <si>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</si>
  <si>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</si>
  <si>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</si>
  <si>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</si>
  <si>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</si>
  <si>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</si>
  <si>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</si>
  <si>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</si>
  <si>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</si>
  <si>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</si>
  <si>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</si>
  <si>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</si>
  <si>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</si>
  <si>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</si>
  <si>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</si>
  <si>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</si>
  <si>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</si>
  <si>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</si>
  <si>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</si>
  <si>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</si>
  <si>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</si>
  <si>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</si>
  <si>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</si>
  <si>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</si>
  <si>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</si>
  <si>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</si>
  <si>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</si>
  <si>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</si>
  <si>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</si>
  <si>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</si>
  <si>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</si>
  <si>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</si>
  <si>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</si>
  <si>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</si>
  <si>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</si>
  <si>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</si>
  <si>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</si>
  <si>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</si>
  <si>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</si>
  <si>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</si>
  <si>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</si>
  <si>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</si>
  <si>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</si>
  <si>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</si>
  <si>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</si>
  <si>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</si>
  <si>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</si>
  <si>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</si>
  <si>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</si>
  <si>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</si>
  <si>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</si>
  <si>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</si>
  <si>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</si>
  <si>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</si>
  <si>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</si>
  <si>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</si>
  <si>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</si>
  <si>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</si>
  <si>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</si>
  <si>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</si>
  <si>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</si>
  <si>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</si>
  <si>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</si>
  <si>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</si>
  <si>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</si>
  <si>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</si>
  <si>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</si>
  <si>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</si>
  <si>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</si>
  <si>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</si>
  <si>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</si>
  <si>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</si>
  <si>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</si>
  <si>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</si>
  <si>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</si>
  <si>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</si>
  <si>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</si>
  <si>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</si>
  <si>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</si>
  <si>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</si>
  <si>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</si>
  <si>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</si>
  <si>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</si>
  <si>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</si>
  <si>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</si>
  <si>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</si>
  <si>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</si>
  <si>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</si>
  <si>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</si>
  <si>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</si>
  <si>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</si>
  <si>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</si>
  <si>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</si>
  <si>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</si>
  <si>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</si>
  <si>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</si>
  <si>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</si>
  <si>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</si>
  <si>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</si>
  <si>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</si>
  <si>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</si>
  <si>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</si>
  <si>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</si>
  <si>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</si>
  <si>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</si>
  <si>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</si>
  <si>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</si>
  <si>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</si>
  <si>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</si>
  <si>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</si>
  <si>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</si>
  <si>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</si>
  <si>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</si>
  <si>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</si>
  <si>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</si>
  <si>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</si>
  <si>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</si>
  <si>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</si>
  <si>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</si>
  <si>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</si>
  <si>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</si>
  <si>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</si>
  <si>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</si>
  <si>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</si>
  <si>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</si>
  <si>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</si>
  <si>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</si>
  <si>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</si>
  <si>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</si>
  <si>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</si>
  <si>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</si>
  <si>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</si>
  <si>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</si>
  <si>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</si>
  <si>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</si>
  <si>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</si>
  <si>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</si>
  <si>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</si>
  <si>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</si>
  <si>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</si>
  <si>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</si>
  <si>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</si>
  <si>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</si>
  <si>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</si>
  <si>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</si>
  <si>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</si>
  <si>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</si>
  <si>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</si>
  <si>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</si>
  <si>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</si>
  <si>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</si>
  <si>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</si>
  <si>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</si>
  <si>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</si>
  <si>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</si>
  <si>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</si>
  <si>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</si>
  <si>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</si>
  <si>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</si>
  <si>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</si>
  <si>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</si>
  <si>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</si>
  <si>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</si>
  <si>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</si>
  <si>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</si>
  <si>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</si>
  <si>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</si>
  <si>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</si>
  <si>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</si>
  <si>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</si>
  <si>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</si>
  <si>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</si>
  <si>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</si>
  <si>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</si>
  <si>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</si>
  <si>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</si>
  <si>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</si>
  <si>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</si>
  <si>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</si>
  <si>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</si>
  <si>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</si>
  <si>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</si>
  <si>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</si>
  <si>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</si>
  <si>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</si>
  <si>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</si>
  <si>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</si>
  <si>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</si>
  <si>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</si>
  <si>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</si>
  <si>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</si>
  <si>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</si>
  <si>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</si>
  <si>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</si>
  <si>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</si>
  <si>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</si>
  <si>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</si>
  <si>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</si>
  <si>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</si>
  <si>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</si>
  <si>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</si>
  <si>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</si>
  <si>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</si>
  <si>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</si>
  <si>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</si>
  <si>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</si>
  <si>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</si>
  <si>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</si>
  <si>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</si>
  <si>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</si>
  <si>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</si>
  <si>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</si>
  <si>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</si>
  <si>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</si>
  <si>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</si>
  <si>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</si>
  <si>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</si>
  <si>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</si>
  <si>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</si>
  <si>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</si>
  <si>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</si>
  <si>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</si>
  <si>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</si>
  <si>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</si>
  <si>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</si>
  <si>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</si>
  <si>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</si>
  <si>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</si>
  <si>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</si>
  <si>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</si>
  <si>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</si>
  <si>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</si>
  <si>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</si>
  <si>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</si>
  <si>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</si>
  <si>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</si>
  <si>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</si>
  <si>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</si>
  <si>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</si>
  <si>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</si>
  <si>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</si>
  <si>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</si>
  <si>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</si>
  <si>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</si>
  <si>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</si>
  <si>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</si>
  <si>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</si>
  <si>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</si>
  <si>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</si>
  <si>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</si>
  <si>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</si>
  <si>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</si>
  <si>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</si>
  <si>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</si>
  <si>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</si>
  <si>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</si>
  <si>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</si>
  <si>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</si>
  <si>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</si>
  <si>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</si>
  <si>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</si>
  <si>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</si>
  <si>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</si>
  <si>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</si>
  <si>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</si>
  <si>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</si>
  <si>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</si>
  <si>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</si>
  <si>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</si>
  <si>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</si>
  <si>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</si>
  <si>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</si>
  <si>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</si>
  <si>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</si>
  <si>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</si>
  <si>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</si>
  <si>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</si>
  <si>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</si>
  <si>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</si>
  <si>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</si>
  <si>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</si>
  <si>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</si>
  <si>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</si>
  <si>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</si>
  <si>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</si>
  <si>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</si>
  <si>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</si>
  <si>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</si>
  <si>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</si>
  <si>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</si>
  <si>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</si>
  <si>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</si>
  <si>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</si>
  <si>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</si>
  <si>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</si>
  <si>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</si>
  <si>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</si>
  <si>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</si>
  <si>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</si>
  <si>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</si>
  <si>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</si>
  <si>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</si>
  <si>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</si>
  <si>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</si>
  <si>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</si>
  <si>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</si>
  <si>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</si>
  <si>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</si>
  <si>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</si>
  <si>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</si>
  <si>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</si>
  <si>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</si>
  <si>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</si>
  <si>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</si>
  <si>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</si>
  <si>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</si>
  <si>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</si>
  <si>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</si>
  <si>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</si>
  <si>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</si>
  <si>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</si>
  <si>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</si>
  <si>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</si>
  <si>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</si>
  <si>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</si>
  <si>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</si>
  <si>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</si>
  <si>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</si>
  <si>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</si>
  <si>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</si>
  <si>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</si>
  <si>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</si>
  <si>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</si>
  <si>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</si>
  <si>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</si>
  <si>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</si>
  <si>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</si>
  <si>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</si>
  <si>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</si>
  <si>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</si>
  <si>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</si>
  <si>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</si>
  <si>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</si>
  <si>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</si>
  <si>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</si>
  <si>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</si>
  <si>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</si>
  <si>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</si>
  <si>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</si>
  <si>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</si>
  <si>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</si>
  <si>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</si>
  <si>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</si>
  <si>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</si>
  <si>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</si>
  <si>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</si>
  <si>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</si>
  <si>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</si>
  <si>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</si>
  <si>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</si>
  <si>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</si>
  <si>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</si>
  <si>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</si>
  <si>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</si>
  <si>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</si>
  <si>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</si>
  <si>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</si>
  <si>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</si>
  <si>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</si>
  <si>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</si>
  <si>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</si>
  <si>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</si>
  <si>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</si>
  <si>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</si>
  <si>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</si>
  <si>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</si>
  <si>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</si>
  <si>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</si>
  <si>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</si>
  <si>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</si>
  <si>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</si>
  <si>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</si>
  <si>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</si>
  <si>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</si>
  <si>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</si>
  <si>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</si>
  <si>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</si>
  <si>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</si>
  <si>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</si>
  <si>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</si>
  <si>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</si>
  <si>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</si>
  <si>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</si>
  <si>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</si>
  <si>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</si>
  <si>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</si>
  <si>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</si>
  <si>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</si>
  <si>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</si>
  <si>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</si>
  <si>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</si>
  <si>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</si>
  <si>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</si>
  <si>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</si>
  <si>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</si>
  <si>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</si>
  <si>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</si>
  <si>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</si>
  <si>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</si>
  <si>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</si>
  <si>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</si>
  <si>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</si>
  <si>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</si>
  <si>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</si>
  <si>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</si>
  <si>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</si>
  <si>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</si>
  <si>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</si>
  <si>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</si>
  <si>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</si>
  <si>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</si>
  <si>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</si>
  <si>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</si>
  <si>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</si>
  <si>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</si>
  <si>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</si>
  <si>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</si>
  <si>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</si>
  <si>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</si>
  <si>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</si>
  <si>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</si>
  <si>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</si>
  <si>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</si>
  <si>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</si>
  <si>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</si>
  <si>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</si>
  <si>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</si>
  <si>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</si>
  <si>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</si>
  <si>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</si>
  <si>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</si>
  <si>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</si>
  <si>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</si>
  <si>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</si>
  <si>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</si>
  <si>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</si>
  <si>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</si>
  <si>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</si>
  <si>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</si>
  <si>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</si>
  <si>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</si>
  <si>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</si>
  <si>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</si>
  <si>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</si>
  <si>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</si>
  <si>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</si>
  <si>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</si>
  <si>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</si>
  <si>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</si>
  <si>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</si>
  <si>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</si>
  <si>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</si>
  <si>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</si>
  <si>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</si>
  <si>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</si>
  <si>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</si>
  <si>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</si>
  <si>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</si>
  <si>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</si>
  <si>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</si>
  <si>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</si>
  <si>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</si>
  <si>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</si>
  <si>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</si>
  <si>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</si>
  <si>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</si>
  <si>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</si>
  <si>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</si>
  <si>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</si>
  <si>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</si>
  <si>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</si>
  <si>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</si>
  <si>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</si>
  <si>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</si>
  <si>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</si>
  <si>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</si>
  <si>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</si>
  <si>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</si>
  <si>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</si>
  <si>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</si>
  <si>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</si>
  <si>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</si>
  <si>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</si>
  <si>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</si>
  <si>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</si>
  <si>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</si>
  <si>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</si>
  <si>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</si>
  <si>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</si>
  <si>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</si>
  <si>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</si>
  <si>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</si>
  <si>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</si>
  <si>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</si>
  <si>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</si>
  <si>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</si>
  <si>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</si>
  <si>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</si>
  <si>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</si>
  <si>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</si>
  <si>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</si>
  <si>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</si>
  <si>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</si>
  <si>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</si>
  <si>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</si>
  <si>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</si>
  <si>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</si>
  <si>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</si>
  <si>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</si>
  <si>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</si>
  <si>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</si>
  <si>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</si>
  <si>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</si>
  <si>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</si>
  <si>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</si>
  <si>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</si>
  <si>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</si>
  <si>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</si>
  <si>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</si>
  <si>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</si>
  <si>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</si>
  <si>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</si>
  <si>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</si>
  <si>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</si>
  <si>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</si>
  <si>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</si>
  <si>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</si>
  <si>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</si>
  <si>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</si>
  <si>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</si>
  <si>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</si>
  <si>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</si>
  <si>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</si>
  <si>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</si>
  <si>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</si>
  <si>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</si>
  <si>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</si>
  <si>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</si>
  <si>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</si>
  <si>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</si>
  <si>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</si>
  <si>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</si>
  <si>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</si>
  <si>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</si>
  <si>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</si>
  <si>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</si>
  <si>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</si>
  <si>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</si>
  <si>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</si>
  <si>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</si>
  <si>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</si>
  <si>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</si>
  <si>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</si>
  <si>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</si>
  <si>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</si>
  <si>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</si>
  <si>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</si>
  <si>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</si>
  <si>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</si>
  <si>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</si>
  <si>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</si>
  <si>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</si>
  <si>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</si>
  <si>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</si>
  <si>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</si>
  <si>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</si>
  <si>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</si>
  <si>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</si>
  <si>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</si>
  <si>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</si>
  <si>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</si>
  <si>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</si>
  <si>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</si>
  <si>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</si>
  <si>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</si>
  <si>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</si>
  <si>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</si>
  <si>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</si>
  <si>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</si>
  <si>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</si>
  <si>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</si>
  <si>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</si>
  <si>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</si>
  <si>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</si>
  <si>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</si>
  <si>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</si>
  <si>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</si>
  <si>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</si>
  <si>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</si>
  <si>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</si>
  <si>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</si>
  <si>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</si>
  <si>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</si>
  <si>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</si>
  <si>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</si>
  <si>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</si>
  <si>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</si>
  <si>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</si>
  <si>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</si>
  <si>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</si>
  <si>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</si>
  <si>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</si>
  <si>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</si>
  <si>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</si>
  <si>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</si>
  <si>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</si>
  <si>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</si>
  <si>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</si>
  <si>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</si>
  <si>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</si>
  <si>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</si>
  <si>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</si>
  <si>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</si>
  <si>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</si>
  <si>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</si>
  <si>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</si>
  <si>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</si>
  <si>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</si>
  <si>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</si>
  <si>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</si>
  <si>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</si>
  <si>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</si>
  <si>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</si>
  <si>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</si>
  <si>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</si>
  <si>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</si>
  <si>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</si>
  <si>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</si>
  <si>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</si>
  <si>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</si>
  <si>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</si>
  <si>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</si>
  <si>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</si>
  <si>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</si>
  <si>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</si>
  <si>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</si>
  <si>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</si>
  <si>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</si>
  <si>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</si>
  <si>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</si>
  <si>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</si>
  <si>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</si>
  <si>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</si>
  <si>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</si>
  <si>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</si>
  <si>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</si>
  <si>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</si>
  <si>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</si>
  <si>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</si>
  <si>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</si>
  <si>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</si>
  <si>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</si>
  <si>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</si>
  <si>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</si>
  <si>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</si>
  <si>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</si>
  <si>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</si>
  <si>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</si>
  <si>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</si>
  <si>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</si>
  <si>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</si>
  <si>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</si>
  <si>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</si>
  <si>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</si>
  <si>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</si>
  <si>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</si>
  <si>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</si>
  <si>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</si>
  <si>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</si>
  <si>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</si>
  <si>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</si>
  <si>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</si>
  <si>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</si>
  <si>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</si>
  <si>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</si>
  <si>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</si>
  <si>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</si>
  <si>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</si>
  <si>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</si>
  <si>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</si>
  <si>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</si>
  <si>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</si>
  <si>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</si>
  <si>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</si>
  <si>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</si>
  <si>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</si>
  <si>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</si>
  <si>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</si>
  <si>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</si>
  <si>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</si>
  <si>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</si>
  <si>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</si>
  <si>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</si>
  <si>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</si>
  <si>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</si>
  <si>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</si>
  <si>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</si>
  <si>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</si>
  <si>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</si>
  <si>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</si>
  <si>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</si>
  <si>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</si>
  <si>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</si>
  <si>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</si>
  <si>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</si>
  <si>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</si>
  <si>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</si>
  <si>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</si>
  <si>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</si>
  <si>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</si>
  <si>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</si>
  <si>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</si>
  <si>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</si>
  <si>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</si>
  <si>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</si>
  <si>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</si>
  <si>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</si>
  <si>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</si>
  <si>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</si>
  <si>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</si>
  <si>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</si>
  <si>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</si>
  <si>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</si>
  <si>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</si>
  <si>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</si>
  <si>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</si>
  <si>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</si>
  <si>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</si>
  <si>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</si>
  <si>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</si>
  <si>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</si>
  <si>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</si>
  <si>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</si>
  <si>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</si>
  <si>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</si>
  <si>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</si>
  <si>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</si>
  <si>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</si>
  <si>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</si>
  <si>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</si>
  <si>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</si>
  <si>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</si>
  <si>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</si>
  <si>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</si>
  <si>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</si>
  <si>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</si>
  <si>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</si>
  <si>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</si>
  <si>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</si>
  <si>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</si>
  <si>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</si>
  <si>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</si>
  <si>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</si>
  <si>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</si>
  <si>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</si>
  <si>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</si>
  <si>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</si>
  <si>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</si>
  <si>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</si>
  <si>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</si>
  <si>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</si>
  <si>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</si>
  <si>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</si>
  <si>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</si>
  <si>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</si>
  <si>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</si>
  <si>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</si>
  <si>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</si>
  <si>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</si>
  <si>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</si>
  <si>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</si>
  <si>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</si>
  <si>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</si>
  <si>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</si>
  <si>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</si>
  <si>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</si>
  <si>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</si>
  <si>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</si>
  <si>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</si>
  <si>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</si>
  <si>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</si>
  <si>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</si>
  <si>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</si>
  <si>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</si>
  <si>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</si>
  <si>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</si>
  <si>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</si>
  <si>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</si>
  <si>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</si>
  <si>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</si>
  <si>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</si>
  <si>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</si>
  <si>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</si>
  <si>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</si>
  <si>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</si>
  <si>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</si>
  <si>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</si>
  <si>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</si>
  <si>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</si>
  <si>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</si>
  <si>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</si>
  <si>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</si>
  <si>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</si>
  <si>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</si>
  <si>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</si>
  <si>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</si>
  <si>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</si>
  <si>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</si>
  <si>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</si>
  <si>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</si>
  <si>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</si>
  <si>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</si>
  <si>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</si>
  <si>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</si>
  <si>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</si>
  <si>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</si>
  <si>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</si>
  <si>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</si>
  <si>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</si>
  <si>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</si>
  <si>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</si>
  <si>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</si>
  <si>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</si>
  <si>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</si>
  <si>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</si>
  <si>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</si>
  <si>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</si>
  <si>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</si>
  <si>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</si>
  <si>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</si>
  <si>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</si>
  <si>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</si>
  <si>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</si>
  <si>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</si>
  <si>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</si>
  <si>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</si>
  <si>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</si>
  <si>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</si>
  <si>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</si>
  <si>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</si>
  <si>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</si>
  <si>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</si>
  <si>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</si>
  <si>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</si>
  <si>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</si>
  <si>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</si>
  <si>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</si>
  <si>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</si>
  <si>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</si>
  <si>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</si>
  <si>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</si>
  <si>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</si>
  <si>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</si>
  <si>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</si>
  <si>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</si>
  <si>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</si>
  <si>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</si>
  <si>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</si>
  <si>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</si>
  <si>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</si>
  <si>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</si>
  <si>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</si>
  <si>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</si>
  <si>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</si>
  <si>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</si>
  <si>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</si>
  <si>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</si>
  <si>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</si>
  <si>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</si>
  <si>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</si>
  <si>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</si>
  <si>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</si>
  <si>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</si>
  <si>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</si>
  <si>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</si>
  <si>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</si>
  <si>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</si>
  <si>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</si>
  <si>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</si>
  <si>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</si>
  <si>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</si>
  <si>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</si>
  <si>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</si>
  <si>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</si>
  <si>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</si>
  <si>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</si>
  <si>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</si>
  <si>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</si>
  <si>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</si>
  <si>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</si>
  <si>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</si>
  <si>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</si>
  <si>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</si>
  <si>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</si>
  <si>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</si>
  <si>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</si>
  <si>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</si>
  <si>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</si>
  <si>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</si>
  <si>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</si>
  <si>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</si>
  <si>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</si>
  <si>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</si>
  <si>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</si>
  <si>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</si>
  <si>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</si>
  <si>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</si>
  <si>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</si>
  <si>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</si>
  <si>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</si>
  <si>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</si>
  <si>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</si>
  <si>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</si>
  <si>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</si>
  <si>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</si>
  <si>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</si>
  <si>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</si>
  <si>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</si>
  <si>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</si>
  <si>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</si>
  <si>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</si>
  <si>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</si>
  <si>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</si>
  <si>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</si>
  <si>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</si>
  <si>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</si>
  <si>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</si>
  <si>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</si>
  <si>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</si>
  <si>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</si>
  <si>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</si>
  <si>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</si>
  <si>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</si>
  <si>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</si>
  <si>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</si>
  <si>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</si>
  <si>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</si>
  <si>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</si>
  <si>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</si>
  <si>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</si>
  <si>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</si>
  <si>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</si>
  <si>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</si>
  <si>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</si>
  <si>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</si>
  <si>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</si>
  <si>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</si>
  <si>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</si>
  <si>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</si>
  <si>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</si>
  <si>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</si>
  <si>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</si>
  <si>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</si>
  <si>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</si>
  <si>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</si>
  <si>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</si>
  <si>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</si>
  <si>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</si>
  <si>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</si>
  <si>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</si>
  <si>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</si>
  <si>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</si>
  <si>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</si>
  <si>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</si>
  <si>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</si>
  <si>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</si>
  <si>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</si>
  <si>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</si>
  <si>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</si>
  <si>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</si>
  <si>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</si>
  <si>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</si>
  <si>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</si>
  <si>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</si>
  <si>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</si>
  <si>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</si>
  <si>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</si>
  <si>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</si>
  <si>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</si>
  <si>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</si>
  <si>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</si>
  <si>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</si>
  <si>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</si>
  <si>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</si>
  <si>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</si>
  <si>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</si>
  <si>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</si>
  <si>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</si>
  <si>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</si>
  <si>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</si>
  <si>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</si>
  <si>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</si>
  <si>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</si>
  <si>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</si>
  <si>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</si>
  <si>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</si>
  <si>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</si>
  <si>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</si>
  <si>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</si>
  <si>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</si>
  <si>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</si>
  <si>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</si>
  <si>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</si>
  <si>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</si>
  <si>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</si>
  <si>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</si>
  <si>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</si>
  <si>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</si>
  <si>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</si>
  <si>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</si>
  <si>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</si>
  <si>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</si>
  <si>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</si>
  <si>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</si>
  <si>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</si>
  <si>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</si>
  <si>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</si>
  <si>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</si>
  <si>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</si>
  <si>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</si>
  <si>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</si>
  <si>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</si>
  <si>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</si>
  <si>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</si>
  <si>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</si>
  <si>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</si>
  <si>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</si>
  <si>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</si>
  <si>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</si>
  <si>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</si>
  <si>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</si>
  <si>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</si>
  <si>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</si>
  <si>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</si>
  <si>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</si>
  <si>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</si>
  <si>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</si>
  <si>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</si>
  <si>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</si>
  <si>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</si>
  <si>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</si>
  <si>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</si>
  <si>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</si>
  <si>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</si>
  <si>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</si>
  <si>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</si>
  <si>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</si>
  <si>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</si>
  <si>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</si>
  <si>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</si>
  <si>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</si>
  <si>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</si>
  <si>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</si>
  <si>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</si>
  <si>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</si>
  <si>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</si>
  <si>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</si>
  <si>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</si>
  <si>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</si>
  <si>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</si>
  <si>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</si>
  <si>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</si>
  <si>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</si>
  <si>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</si>
  <si>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</si>
  <si>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</si>
  <si>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</si>
  <si>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</si>
  <si>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</si>
  <si>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</si>
  <si>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</si>
  <si>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</si>
  <si>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</si>
  <si>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</si>
  <si>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</si>
  <si>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</si>
  <si>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</si>
  <si>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</si>
  <si>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</si>
  <si>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</si>
  <si>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</si>
  <si>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</si>
  <si>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</si>
  <si>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</si>
  <si>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</si>
  <si>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</si>
  <si>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</si>
  <si>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</si>
  <si>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</si>
  <si>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</si>
  <si>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</si>
  <si>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</si>
  <si>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</si>
  <si>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</si>
  <si>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</si>
  <si>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</si>
  <si>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</si>
  <si>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</si>
  <si>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</si>
  <si>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</si>
  <si>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</si>
  <si>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</si>
  <si>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</si>
  <si>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</si>
  <si>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</si>
  <si>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</si>
  <si>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</si>
  <si>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</si>
  <si>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</si>
  <si>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</si>
  <si>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</si>
  <si>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</si>
  <si>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</si>
  <si>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</si>
  <si>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</si>
  <si>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</si>
  <si>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</si>
  <si>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</si>
  <si>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</si>
  <si>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</si>
  <si>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</si>
  <si>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</si>
  <si>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</si>
  <si>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</si>
  <si>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</si>
  <si>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</si>
  <si>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</si>
  <si>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</si>
  <si>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</si>
  <si>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</si>
  <si>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</si>
  <si>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</si>
  <si>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</si>
  <si>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</si>
  <si>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</si>
  <si>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</si>
  <si>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</si>
  <si>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</si>
  <si>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</si>
  <si>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</si>
  <si>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</si>
  <si>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</si>
  <si>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</si>
  <si>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</si>
  <si>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</si>
  <si>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</si>
  <si>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</si>
  <si>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</si>
  <si>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</si>
  <si>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</si>
  <si>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</si>
  <si>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</si>
  <si>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</si>
  <si>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</si>
  <si>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</si>
  <si>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</si>
  <si>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</si>
  <si>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</si>
  <si>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</si>
  <si>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</si>
  <si>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</si>
  <si>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</si>
  <si>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</si>
  <si>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</si>
  <si>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</si>
  <si>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</si>
  <si>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</si>
  <si>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</si>
  <si>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</si>
  <si>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</si>
  <si>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</si>
  <si>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</si>
  <si>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</si>
  <si>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</si>
  <si>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</si>
  <si>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</si>
  <si>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</si>
  <si>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</si>
  <si>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</si>
  <si>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</si>
  <si>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</si>
  <si>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</si>
  <si>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</si>
  <si>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</si>
  <si>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</si>
  <si>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</si>
  <si>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</si>
  <si>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</si>
  <si>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</si>
  <si>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</si>
  <si>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</si>
  <si>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</si>
  <si>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</si>
  <si>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</si>
  <si>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</si>
  <si>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</si>
  <si>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</si>
  <si>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</si>
  <si>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</si>
  <si>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</si>
  <si>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</si>
  <si>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</si>
  <si>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</si>
  <si>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</si>
  <si>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</si>
  <si>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</si>
  <si>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</si>
  <si>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</si>
  <si>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</si>
  <si>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</si>
  <si>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</si>
  <si>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</si>
  <si>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</si>
  <si>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</si>
  <si>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</si>
  <si>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</si>
  <si>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</si>
  <si>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</si>
  <si>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</si>
  <si>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</si>
  <si>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</si>
  <si>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</si>
  <si>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</si>
  <si>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</si>
  <si>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</si>
  <si>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</si>
  <si>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</si>
  <si>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</si>
  <si>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</si>
  <si>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</si>
  <si>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</si>
  <si>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</si>
  <si>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</si>
  <si>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</si>
  <si>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</si>
  <si>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</si>
  <si>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</si>
  <si>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</si>
  <si>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</si>
  <si>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</si>
  <si>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</si>
  <si>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</si>
  <si>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</si>
  <si>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</si>
  <si>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</si>
  <si>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</si>
  <si>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</si>
  <si>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</si>
  <si>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</si>
  <si>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</si>
  <si>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</si>
  <si>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</si>
  <si>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</si>
  <si>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</si>
  <si>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</si>
  <si>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</si>
  <si>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</si>
  <si>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</si>
  <si>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</si>
  <si>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</si>
  <si>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</si>
  <si>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</si>
  <si>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</si>
  <si>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</si>
  <si>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</si>
  <si>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</si>
  <si>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</si>
  <si>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</si>
  <si>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</si>
  <si>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</si>
  <si>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</si>
  <si>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</si>
  <si>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</si>
  <si>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</si>
  <si>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</si>
  <si>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</si>
  <si>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</si>
  <si>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</si>
  <si>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</si>
  <si>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</si>
  <si>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</si>
  <si>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</si>
  <si>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</si>
  <si>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</si>
  <si>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</si>
  <si>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</si>
  <si>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</si>
  <si>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</si>
  <si>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</si>
  <si>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</si>
  <si>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</si>
  <si>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</si>
  <si>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</si>
  <si>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</si>
  <si>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</si>
  <si>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</si>
  <si>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</si>
  <si>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</si>
  <si>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</si>
  <si>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</si>
  <si>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</si>
  <si>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</si>
  <si>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</si>
  <si>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</si>
  <si>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</si>
  <si>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</si>
  <si>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</si>
  <si>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</si>
  <si>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</si>
  <si>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</si>
  <si>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</si>
  <si>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</si>
  <si>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</si>
  <si>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</si>
  <si>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</si>
  <si>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</si>
  <si>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</si>
  <si>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</si>
  <si>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</si>
  <si>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</si>
  <si>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</si>
  <si>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</si>
  <si>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</si>
  <si>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</si>
  <si>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</si>
  <si>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</si>
  <si>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</si>
  <si>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</si>
  <si>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</si>
  <si>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</si>
  <si>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</si>
  <si>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</si>
  <si>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</si>
  <si>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</si>
  <si>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</si>
  <si>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</si>
  <si>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</si>
  <si>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</si>
  <si>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</si>
  <si>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</si>
  <si>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</si>
  <si>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</si>
  <si>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</si>
  <si>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</si>
  <si>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</si>
  <si>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</si>
  <si>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</si>
  <si>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</si>
  <si>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</si>
  <si>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</si>
  <si>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</si>
  <si>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</si>
  <si>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</si>
  <si>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</si>
  <si>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</si>
  <si>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</si>
  <si>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</si>
  <si>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</si>
  <si>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</si>
  <si>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</si>
  <si>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</si>
  <si>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</si>
  <si>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</si>
  <si>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</si>
  <si>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</si>
  <si>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</si>
  <si>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</si>
  <si>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</si>
  <si>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</si>
  <si>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</si>
  <si>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</si>
  <si>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</si>
  <si>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</si>
  <si>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</si>
  <si>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</si>
  <si>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</si>
  <si>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</si>
  <si>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</si>
  <si>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</si>
  <si>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</si>
  <si>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</si>
  <si>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</si>
  <si>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</si>
  <si>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</si>
  <si>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</si>
  <si>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</si>
  <si>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</si>
  <si>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</si>
  <si>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</si>
  <si>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</si>
  <si>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</si>
  <si>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</si>
  <si>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</si>
  <si>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</si>
  <si>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</si>
  <si>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</si>
  <si>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</si>
  <si>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</si>
  <si>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</si>
  <si>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</si>
  <si>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</si>
  <si>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</si>
  <si>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</si>
  <si>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</si>
  <si>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</si>
  <si>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</si>
  <si>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</si>
  <si>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</si>
  <si>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</si>
  <si>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</si>
  <si>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</si>
  <si>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</si>
  <si>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</si>
  <si>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</si>
  <si>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</si>
  <si>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</si>
  <si>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</si>
  <si>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</si>
  <si>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</si>
  <si>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</si>
  <si>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</si>
  <si>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</si>
  <si>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</si>
  <si>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</si>
  <si>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</si>
  <si>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</si>
  <si>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</si>
  <si>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</si>
  <si>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</si>
  <si>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</si>
  <si>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</si>
  <si>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</si>
  <si>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</si>
  <si>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</si>
  <si>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</si>
  <si>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</si>
  <si>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</si>
  <si>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</si>
  <si>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</si>
  <si>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</si>
  <si>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</si>
  <si>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</si>
  <si>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</si>
  <si>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</si>
  <si>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</si>
  <si>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</si>
  <si>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</si>
  <si>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</si>
  <si>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</si>
  <si>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</si>
  <si>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</si>
  <si>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</si>
  <si>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</si>
  <si>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</si>
  <si>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</si>
  <si>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</si>
  <si>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</si>
  <si>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</si>
  <si>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</si>
  <si>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</si>
  <si>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</si>
  <si>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</si>
  <si>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</si>
  <si>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</si>
  <si>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</si>
  <si>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</si>
  <si>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</si>
  <si>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</si>
  <si>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</si>
  <si>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</si>
  <si>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</si>
  <si>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</si>
  <si>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</si>
  <si>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</si>
  <si>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</si>
  <si>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</si>
  <si>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</si>
  <si>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</si>
  <si>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</si>
  <si>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</si>
  <si>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</si>
  <si>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</si>
  <si>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</si>
  <si>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</si>
  <si>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</si>
  <si>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</si>
  <si>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</si>
  <si>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</si>
  <si>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</si>
  <si>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</si>
  <si>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</si>
  <si>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</si>
  <si>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</si>
  <si>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</si>
  <si>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</si>
  <si>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</si>
  <si>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</si>
  <si>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</si>
  <si>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</si>
  <si>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</si>
  <si>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</si>
  <si>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</si>
  <si>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</si>
  <si>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</si>
  <si>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</si>
  <si>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</si>
  <si>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</si>
  <si>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</si>
  <si>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</si>
  <si>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</si>
  <si>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</si>
  <si>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</si>
  <si>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</si>
  <si>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</si>
  <si>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</si>
  <si>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</si>
  <si>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</si>
  <si>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</si>
  <si>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</si>
  <si>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</si>
  <si>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</si>
  <si>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</si>
  <si>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</si>
  <si>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</si>
  <si>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</si>
  <si>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</si>
  <si>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</si>
  <si>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</si>
  <si>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</si>
  <si>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</si>
  <si>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</si>
  <si>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</si>
  <si>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</si>
  <si>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</si>
  <si>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</si>
  <si>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</si>
  <si>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</si>
  <si>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</si>
  <si>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</si>
  <si>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</si>
  <si>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</si>
  <si>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</si>
  <si>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</si>
  <si>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</si>
  <si>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</si>
  <si>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</si>
  <si>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</si>
  <si>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</si>
  <si>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</si>
  <si>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</si>
  <si>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</si>
  <si>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</si>
  <si>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</si>
  <si>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</si>
  <si>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</si>
  <si>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</si>
  <si>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</si>
  <si>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</si>
  <si>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</si>
  <si>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</si>
  <si>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</si>
  <si>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</si>
  <si>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</si>
  <si>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</si>
  <si>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</si>
  <si>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</si>
  <si>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</si>
  <si>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</si>
  <si>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</si>
  <si>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</si>
  <si>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</si>
  <si>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</si>
  <si>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</si>
  <si>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</si>
  <si>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</si>
  <si>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</si>
  <si>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</si>
  <si>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</si>
  <si>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</si>
  <si>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</si>
  <si>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</si>
  <si>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88124811471</t>
  </si>
  <si>
    <t>02702568</t>
  </si>
  <si>
    <t>120011855</t>
  </si>
  <si>
    <t>P. Berislavića 39</t>
  </si>
  <si>
    <t>komunalac@sk.t-com.hr</t>
  </si>
  <si>
    <t>044855422</t>
  </si>
  <si>
    <t>SABINE BLAŽEVIĆ</t>
  </si>
  <si>
    <t>MATEA MIKULČIĆ</t>
  </si>
  <si>
    <t>KOMUNALAC d.o.o. za komunalne djelatnosti</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</si>
</sst>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 fillId="0" borderId="48" xfId="0" applyFont="1" applyFill="1" applyBorder="1" applyAlignment="1" applyProtection="1">
      <alignment horizontal="left" vertical="center" wrapText="1"/>
      <protection hidden="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3947.02</v>
      </c>
      <c r="I3" s="31">
        <f>ABS(ROUND(J3,0)-J3)+ABS(ROUND(K3,0)-K3)</f>
        <v>0</v>
      </c>
      <c r="J3" s="31">
        <f>Bilanca!I10</f>
        <v>43721</v>
      </c>
      <c r="K3" s="31">
        <f>Bilanca!J10</f>
        <v>76815</v>
      </c>
    </row>
    <row r="4" spans="1:11" ht="12.75">
      <c r="A4" s="4" t="s">
        <v>1088</v>
      </c>
      <c r="B4" s="29" t="s">
        <v>1888</v>
      </c>
      <c r="D4" s="4" t="s">
        <v>1521</v>
      </c>
      <c r="E4" s="4">
        <v>1</v>
      </c>
      <c r="F4" s="4">
        <f>Bilanca!G11</f>
        <v>3</v>
      </c>
      <c r="G4" s="4">
        <f>IF(Bilanca!H11=0,"",Bilanca!H11)</f>
      </c>
      <c r="H4" s="30">
        <f>J4/100*F4+2*K4/100*F4</f>
        <v>1494.33</v>
      </c>
      <c r="I4" s="31">
        <f>ABS(ROUND(J4,0)-J4)+ABS(ROUND(K4,0)-K4)</f>
        <v>0</v>
      </c>
      <c r="J4" s="31">
        <f>Bilanca!I11</f>
        <v>13571</v>
      </c>
      <c r="K4" s="31">
        <f>Bilanca!J11</f>
        <v>18120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02702568</v>
      </c>
      <c r="D6" s="4" t="s">
        <v>1521</v>
      </c>
      <c r="E6" s="4">
        <v>1</v>
      </c>
      <c r="F6" s="4">
        <f>Bilanca!G13</f>
        <v>5</v>
      </c>
      <c r="G6" s="4">
        <f>IF(Bilanca!H13=0,"",Bilanca!H13)</f>
      </c>
      <c r="H6" s="30">
        <f aca="true" t="shared" si="0" ref="H6:H45">J6/100*F6+2*K6/100*F6</f>
        <v>2490.55</v>
      </c>
      <c r="I6" s="31">
        <f aca="true" t="shared" si="1" ref="I6:I45">ABS(ROUND(J6,0)-J6)+ABS(ROUND(K6,0)-K6)</f>
        <v>0</v>
      </c>
      <c r="J6" s="31">
        <f>Bilanca!I13</f>
        <v>13571</v>
      </c>
      <c r="K6" s="31">
        <f>Bilanca!J13</f>
        <v>18120</v>
      </c>
    </row>
    <row r="7" spans="1:11" ht="12.75">
      <c r="A7" s="4" t="s">
        <v>2353</v>
      </c>
      <c r="B7" s="29" t="str">
        <f>RefStr!M27</f>
        <v>120011855</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88124811471</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d.o.o. za komunalne djelatnosti</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44450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Hrvatska Dubica</v>
      </c>
      <c r="D11" s="4" t="s">
        <v>1521</v>
      </c>
      <c r="E11" s="4">
        <v>1</v>
      </c>
      <c r="F11" s="4">
        <f>Bilanca!G18</f>
        <v>10</v>
      </c>
      <c r="G11" s="4">
        <f>IF(Bilanca!H18=0,"",Bilanca!H18)</f>
      </c>
      <c r="H11" s="30">
        <f t="shared" si="0"/>
        <v>14754</v>
      </c>
      <c r="I11" s="31">
        <f t="shared" si="1"/>
        <v>0</v>
      </c>
      <c r="J11" s="31">
        <f>Bilanca!I18</f>
        <v>30150</v>
      </c>
      <c r="K11" s="31">
        <f>Bilanca!J18</f>
        <v>58695</v>
      </c>
    </row>
    <row r="12" spans="1:11" ht="12.75">
      <c r="A12" s="4" t="s">
        <v>2357</v>
      </c>
      <c r="B12" s="29" t="str">
        <f>TRIM(RefStr!C33)</f>
        <v>P. Berislavića 39</v>
      </c>
      <c r="D12" s="4" t="s">
        <v>1521</v>
      </c>
      <c r="E12" s="4">
        <v>1</v>
      </c>
      <c r="F12" s="4">
        <f>Bilanca!G19</f>
        <v>11</v>
      </c>
      <c r="G12" s="4">
        <f>IF(Bilanca!H19=0,"",Bilanca!H19)</f>
      </c>
      <c r="H12" s="30">
        <f t="shared" si="0"/>
        <v>9919.14</v>
      </c>
      <c r="I12" s="31">
        <f t="shared" si="1"/>
        <v>0</v>
      </c>
      <c r="J12" s="31">
        <f>Bilanca!I19</f>
        <v>4034</v>
      </c>
      <c r="K12" s="31">
        <f>Bilanca!J19</f>
        <v>43070</v>
      </c>
    </row>
    <row r="13" spans="1:11" ht="12.75">
      <c r="A13" s="4" t="s">
        <v>1193</v>
      </c>
      <c r="B13" s="29" t="str">
        <f>TRIM(RefStr!C35)</f>
        <v>komunalac@sk.t-com.hr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f>TRIM(RefStr!C37)</f>
      </c>
      <c r="D14" s="4" t="s">
        <v>1521</v>
      </c>
      <c r="E14" s="4">
        <v>1</v>
      </c>
      <c r="F14" s="4">
        <f>Bilanca!G21</f>
        <v>13</v>
      </c>
      <c r="G14" s="4">
        <f>IF(Bilanca!H21=0,"",Bilanca!H21)</f>
      </c>
      <c r="H14" s="30">
        <f t="shared" si="0"/>
        <v>6438.25</v>
      </c>
      <c r="I14" s="31">
        <f t="shared" si="1"/>
        <v>0</v>
      </c>
      <c r="J14" s="31">
        <f>Bilanca!I21</f>
        <v>21785</v>
      </c>
      <c r="K14" s="31">
        <f>Bilanca!J21</f>
        <v>13870</v>
      </c>
    </row>
    <row r="15" spans="1:11" ht="12.75">
      <c r="A15" s="4" t="s">
        <v>2360</v>
      </c>
      <c r="B15" s="29" t="str">
        <f>TEXT(RefStr!J39,"00")</f>
        <v>03</v>
      </c>
      <c r="D15" s="4" t="s">
        <v>1521</v>
      </c>
      <c r="E15" s="4">
        <v>1</v>
      </c>
      <c r="F15" s="4">
        <f>Bilanca!G22</f>
        <v>14</v>
      </c>
      <c r="G15" s="4">
        <f>IF(Bilanca!H22=0,"",Bilanca!H22)</f>
      </c>
      <c r="H15" s="30">
        <f t="shared" si="0"/>
        <v>1097.74</v>
      </c>
      <c r="I15" s="31">
        <f t="shared" si="1"/>
        <v>0</v>
      </c>
      <c r="J15" s="31">
        <f>Bilanca!I22</f>
        <v>4331</v>
      </c>
      <c r="K15" s="31">
        <f>Bilanca!J22</f>
        <v>1755</v>
      </c>
    </row>
    <row r="16" spans="1:11" ht="12.75">
      <c r="A16" s="4" t="s">
        <v>2359</v>
      </c>
      <c r="B16" s="29" t="str">
        <f>TEXT(RefStr!C39,"000")</f>
        <v>149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6</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5</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5</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370334.48</v>
      </c>
      <c r="I38" s="31">
        <f t="shared" si="1"/>
        <v>0</v>
      </c>
      <c r="J38" s="31">
        <f>Bilanca!I45</f>
        <v>437936</v>
      </c>
      <c r="K38" s="31">
        <f>Bilanca!J45</f>
        <v>281484</v>
      </c>
    </row>
    <row r="39" spans="1:11" ht="12.75">
      <c r="A39" s="4" t="s">
        <v>1216</v>
      </c>
      <c r="B39" s="29" t="str">
        <f>RefStr!C68</f>
        <v>SABINE BLAŽEVIĆ</v>
      </c>
      <c r="D39" s="4" t="s">
        <v>1521</v>
      </c>
      <c r="E39" s="4">
        <v>1</v>
      </c>
      <c r="F39" s="4">
        <f>Bilanca!G46</f>
        <v>38</v>
      </c>
      <c r="G39" s="4">
        <f>IF(Bilanca!H46=0,"",Bilanca!H46)</f>
      </c>
      <c r="H39" s="30">
        <f t="shared" si="0"/>
        <v>20939.9</v>
      </c>
      <c r="I39" s="31">
        <f t="shared" si="1"/>
        <v>0</v>
      </c>
      <c r="J39" s="31">
        <f>Bilanca!I46</f>
        <v>31071</v>
      </c>
      <c r="K39" s="31">
        <f>Bilanca!J46</f>
        <v>12017</v>
      </c>
    </row>
    <row r="40" spans="1:11" ht="12.75">
      <c r="A40" s="4" t="s">
        <v>1217</v>
      </c>
      <c r="B40" s="29" t="str">
        <f>TRIM(RefStr!C70)</f>
        <v>044855422</v>
      </c>
      <c r="D40" s="4" t="s">
        <v>1521</v>
      </c>
      <c r="E40" s="4">
        <v>1</v>
      </c>
      <c r="F40" s="4">
        <f>Bilanca!G47</f>
        <v>39</v>
      </c>
      <c r="G40" s="4">
        <f>IF(Bilanca!H47=0,"",Bilanca!H47)</f>
      </c>
      <c r="H40" s="30">
        <f t="shared" si="0"/>
        <v>21490.949999999997</v>
      </c>
      <c r="I40" s="31">
        <f t="shared" si="1"/>
        <v>0</v>
      </c>
      <c r="J40" s="31">
        <f>Bilanca!I47</f>
        <v>31071</v>
      </c>
      <c r="K40" s="31">
        <f>Bilanca!J47</f>
        <v>12017</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komunalac@sk.t-com.hr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MATEA MIKULČIĆ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289315.16000000003</v>
      </c>
      <c r="I47" s="31">
        <f t="shared" si="3"/>
        <v>0</v>
      </c>
      <c r="J47" s="31">
        <f>Bilanca!I54</f>
        <v>335434</v>
      </c>
      <c r="K47" s="31">
        <f>Bilanca!J54</f>
        <v>146756</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304196.9</v>
      </c>
      <c r="I50" s="31">
        <f t="shared" si="3"/>
        <v>0</v>
      </c>
      <c r="J50" s="31">
        <f>Bilanca!I57</f>
        <v>330858</v>
      </c>
      <c r="K50" s="31">
        <f>Bilanca!J57</f>
        <v>144976</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4061.64</v>
      </c>
      <c r="I52" s="31">
        <f t="shared" si="3"/>
        <v>0</v>
      </c>
      <c r="J52" s="31">
        <f>Bilanca!I59</f>
        <v>4576</v>
      </c>
      <c r="K52" s="31">
        <f>Bilanca!J59</f>
        <v>1694</v>
      </c>
    </row>
    <row r="53" spans="1:11" ht="12.75">
      <c r="A53" s="4" t="s">
        <v>532</v>
      </c>
      <c r="B53" s="29" t="str">
        <f>RefStr!I56</f>
        <v>DA</v>
      </c>
      <c r="D53" s="4" t="s">
        <v>1521</v>
      </c>
      <c r="E53" s="4">
        <v>1</v>
      </c>
      <c r="F53" s="4">
        <f>Bilanca!G60</f>
        <v>52</v>
      </c>
      <c r="G53" s="4">
        <f>IF(Bilanca!H60=0,"",Bilanca!H60)</f>
      </c>
      <c r="H53" s="30">
        <f t="shared" si="2"/>
        <v>89.44</v>
      </c>
      <c r="I53" s="31">
        <f t="shared" si="3"/>
        <v>0</v>
      </c>
      <c r="J53" s="31">
        <f>Bilanca!I60</f>
        <v>0</v>
      </c>
      <c r="K53" s="31">
        <f>Bilanca!J60</f>
        <v>86</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940483996.2400001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199617.38999999998</v>
      </c>
      <c r="I64" s="31">
        <f t="shared" si="3"/>
        <v>0</v>
      </c>
      <c r="J64" s="31">
        <f>Bilanca!I71</f>
        <v>71431</v>
      </c>
      <c r="K64" s="31">
        <f>Bilanca!J71</f>
        <v>122711</v>
      </c>
    </row>
    <row r="65" spans="1:11" ht="12.75">
      <c r="A65" s="4" t="s">
        <v>687</v>
      </c>
      <c r="B65" s="29" t="str">
        <f>RefStr!N19</f>
        <v>HSFI</v>
      </c>
      <c r="D65" s="4" t="s">
        <v>1521</v>
      </c>
      <c r="E65" s="4">
        <v>1</v>
      </c>
      <c r="F65" s="4">
        <f>Bilanca!G72</f>
        <v>64</v>
      </c>
      <c r="G65" s="4">
        <f>IF(Bilanca!H72=0,"",Bilanca!H72)</f>
      </c>
      <c r="H65" s="30">
        <f t="shared" si="2"/>
        <v>6043.52</v>
      </c>
      <c r="I65" s="31">
        <f t="shared" si="3"/>
        <v>0</v>
      </c>
      <c r="J65" s="31">
        <f>Bilanca!I72</f>
        <v>3351</v>
      </c>
      <c r="K65" s="31">
        <f>Bilanca!J72</f>
        <v>3046</v>
      </c>
    </row>
    <row r="66" spans="1:11" ht="12.75">
      <c r="A66" s="4" t="s">
        <v>688</v>
      </c>
      <c r="B66" s="29">
        <f>RefStr!C23</f>
        <v>1</v>
      </c>
      <c r="D66" s="4" t="s">
        <v>1521</v>
      </c>
      <c r="E66" s="4">
        <v>1</v>
      </c>
      <c r="F66" s="4">
        <f>Bilanca!G73</f>
        <v>65</v>
      </c>
      <c r="G66" s="4">
        <f>IF(Bilanca!H73=0,"",Bilanca!H73)</f>
      </c>
      <c r="H66" s="30">
        <f t="shared" si="2"/>
        <v>785003.7</v>
      </c>
      <c r="I66" s="31">
        <f t="shared" si="3"/>
        <v>0</v>
      </c>
      <c r="J66" s="31">
        <f>Bilanca!I73</f>
        <v>485008</v>
      </c>
      <c r="K66" s="31">
        <f>Bilanca!J73</f>
        <v>361345</v>
      </c>
    </row>
    <row r="67" spans="1:11" ht="12.75">
      <c r="A67" s="4" t="s">
        <v>689</v>
      </c>
      <c r="B67" s="29" t="str">
        <f>RefStr!L35</f>
        <v>044855422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564808.66</v>
      </c>
      <c r="I68" s="31">
        <f t="shared" si="3"/>
        <v>0</v>
      </c>
      <c r="J68" s="31">
        <f>Bilanca!I76</f>
        <v>252526</v>
      </c>
      <c r="K68" s="31">
        <f>Bilanca!J76</f>
        <v>295236</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50889.6</v>
      </c>
      <c r="I77" s="31">
        <f t="shared" si="3"/>
        <v>0</v>
      </c>
      <c r="J77" s="31">
        <f>Bilanca!I85</f>
        <v>0</v>
      </c>
      <c r="K77" s="31">
        <f>Bilanca!J85</f>
        <v>33480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542421.3600000001</v>
      </c>
      <c r="I82" s="31">
        <f t="shared" si="3"/>
        <v>0</v>
      </c>
      <c r="J82" s="31">
        <f>Bilanca!I90</f>
        <v>204604</v>
      </c>
      <c r="K82" s="31">
        <f>Bilanca!J90</f>
        <v>232526</v>
      </c>
    </row>
    <row r="83" spans="4:11" ht="12.75">
      <c r="D83" s="4" t="s">
        <v>1521</v>
      </c>
      <c r="E83" s="4">
        <v>1</v>
      </c>
      <c r="F83" s="4">
        <f>Bilanca!G91</f>
        <v>82</v>
      </c>
      <c r="G83" s="4">
        <f>IF(Bilanca!H91=0,"",Bilanca!H91)</f>
      </c>
      <c r="H83" s="30">
        <f t="shared" si="2"/>
        <v>549117.92</v>
      </c>
      <c r="I83" s="31">
        <f t="shared" si="3"/>
        <v>0</v>
      </c>
      <c r="J83" s="31">
        <f>Bilanca!I91</f>
        <v>204604</v>
      </c>
      <c r="K83" s="31">
        <f>Bilanca!J91</f>
        <v>232526</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38960.880000000005</v>
      </c>
      <c r="I85" s="31">
        <f>ABS(ROUND(J85,0)-J85)+ABS(ROUND(K85,0)-K85)</f>
        <v>0</v>
      </c>
      <c r="J85" s="31">
        <f>Bilanca!I93</f>
        <v>27922</v>
      </c>
      <c r="K85" s="31">
        <f>Bilanca!J93</f>
        <v>9230</v>
      </c>
    </row>
    <row r="86" spans="4:11" ht="12.75">
      <c r="D86" s="4" t="s">
        <v>1521</v>
      </c>
      <c r="E86" s="4">
        <v>1</v>
      </c>
      <c r="F86" s="4">
        <f>Bilanca!G94</f>
        <v>85</v>
      </c>
      <c r="G86" s="4">
        <f>IF(Bilanca!H94=0,"",Bilanca!H94)</f>
      </c>
      <c r="H86" s="30">
        <f>J86/100*F86+2*K86/100*F86</f>
        <v>39424.7</v>
      </c>
      <c r="I86" s="31">
        <f>ABS(ROUND(J86,0)-J86)+ABS(ROUND(K86,0)-K86)</f>
        <v>0</v>
      </c>
      <c r="J86" s="31">
        <f>Bilanca!I94</f>
        <v>27922</v>
      </c>
      <c r="K86" s="31">
        <f>Bilanca!J94</f>
        <v>9230</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378867.74</v>
      </c>
      <c r="I108" s="31">
        <f t="shared" si="5"/>
        <v>0</v>
      </c>
      <c r="J108" s="31">
        <f>Bilanca!I116</f>
        <v>232482</v>
      </c>
      <c r="K108" s="31">
        <f>Bilanca!J116</f>
        <v>60800</v>
      </c>
    </row>
    <row r="109" spans="4:11" ht="12.75">
      <c r="D109" s="4" t="s">
        <v>1521</v>
      </c>
      <c r="E109" s="4">
        <v>1</v>
      </c>
      <c r="F109" s="4">
        <f>Bilanca!G117</f>
        <v>108</v>
      </c>
      <c r="G109" s="4">
        <f>IF(Bilanca!H117=0,"",Bilanca!H117)</f>
      </c>
      <c r="H109" s="30">
        <f t="shared" si="4"/>
        <v>2183.7599999999998</v>
      </c>
      <c r="I109" s="31">
        <f t="shared" si="5"/>
        <v>0</v>
      </c>
      <c r="J109" s="31">
        <f>Bilanca!I117</f>
        <v>2022</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218082.55000000002</v>
      </c>
      <c r="I116" s="31">
        <f t="shared" si="5"/>
        <v>0</v>
      </c>
      <c r="J116" s="31">
        <f>Bilanca!I124</f>
        <v>146239</v>
      </c>
      <c r="K116" s="31">
        <f>Bilanca!J124</f>
        <v>21699</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74352.33</v>
      </c>
      <c r="I118" s="31">
        <f t="shared" si="5"/>
        <v>0</v>
      </c>
      <c r="J118" s="31">
        <f>Bilanca!I126</f>
        <v>26933</v>
      </c>
      <c r="K118" s="31">
        <f>Bilanca!J126</f>
        <v>18308</v>
      </c>
    </row>
    <row r="119" spans="4:11" ht="12.75">
      <c r="D119" s="4" t="s">
        <v>1521</v>
      </c>
      <c r="E119" s="4">
        <v>1</v>
      </c>
      <c r="F119" s="4">
        <f>Bilanca!G127</f>
        <v>118</v>
      </c>
      <c r="G119" s="4">
        <f>IF(Bilanca!H127=0,"",Bilanca!H127)</f>
      </c>
      <c r="H119" s="30">
        <f t="shared" si="4"/>
        <v>116611.14000000001</v>
      </c>
      <c r="I119" s="31">
        <f t="shared" si="5"/>
        <v>0</v>
      </c>
      <c r="J119" s="31">
        <f>Bilanca!I127</f>
        <v>57237</v>
      </c>
      <c r="K119" s="31">
        <f>Bilanca!J127</f>
        <v>20793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61.71</v>
      </c>
      <c r="I122" s="31">
        <f t="shared" si="5"/>
        <v>0</v>
      </c>
      <c r="J122" s="31">
        <f>Bilanca!I130</f>
        <v>51</v>
      </c>
      <c r="K122" s="31">
        <f>Bilanca!J130</f>
        <v>0</v>
      </c>
    </row>
    <row r="123" spans="4:11" ht="12.75">
      <c r="D123" s="4" t="s">
        <v>1521</v>
      </c>
      <c r="E123" s="4">
        <v>1</v>
      </c>
      <c r="F123" s="4">
        <f>Bilanca!G131</f>
        <v>122</v>
      </c>
      <c r="G123" s="4">
        <f>IF(Bilanca!H131=0,"",Bilanca!H131)</f>
      </c>
      <c r="H123" s="30">
        <f t="shared" si="4"/>
        <v>12953.960000000001</v>
      </c>
      <c r="I123" s="31">
        <f t="shared" si="5"/>
        <v>0</v>
      </c>
      <c r="J123" s="31">
        <f>Bilanca!I131</f>
        <v>0</v>
      </c>
      <c r="K123" s="31">
        <f>Bilanca!J131</f>
        <v>5309</v>
      </c>
    </row>
    <row r="124" spans="4:11" ht="12.75">
      <c r="D124" s="4" t="s">
        <v>1521</v>
      </c>
      <c r="E124" s="4">
        <v>1</v>
      </c>
      <c r="F124" s="4">
        <f>Bilanca!G132</f>
        <v>123</v>
      </c>
      <c r="G124" s="4">
        <f>IF(Bilanca!H132=0,"",Bilanca!H132)</f>
      </c>
      <c r="H124" s="30">
        <f t="shared" si="4"/>
        <v>1485468.54</v>
      </c>
      <c r="I124" s="31">
        <f t="shared" si="5"/>
        <v>0</v>
      </c>
      <c r="J124" s="31">
        <f>Bilanca!I132</f>
        <v>485008</v>
      </c>
      <c r="K124" s="31">
        <f>Bilanca!J132</f>
        <v>361345</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3864773.75</v>
      </c>
      <c r="I126" s="4">
        <f t="shared" si="5"/>
        <v>0</v>
      </c>
      <c r="J126" s="31">
        <f>RDG!I8</f>
        <v>1199147</v>
      </c>
      <c r="K126" s="31">
        <f>RDG!J8</f>
        <v>946336</v>
      </c>
    </row>
    <row r="127" spans="4:11" ht="12.75">
      <c r="D127" s="4" t="s">
        <v>541</v>
      </c>
      <c r="E127" s="4">
        <v>2</v>
      </c>
      <c r="F127" s="4">
        <f>RDG!G9</f>
        <v>126</v>
      </c>
      <c r="G127" s="4">
        <f>IF(RDG!H9=0,"",RDG!H9)</f>
      </c>
      <c r="H127" s="30">
        <f t="shared" si="4"/>
        <v>775473.3</v>
      </c>
      <c r="I127" s="4">
        <f t="shared" si="5"/>
        <v>0</v>
      </c>
      <c r="J127" s="31">
        <f>RDG!I9</f>
        <v>615455</v>
      </c>
      <c r="K127" s="31">
        <f>RDG!J9</f>
        <v>0</v>
      </c>
    </row>
    <row r="128" spans="4:11" ht="12.75">
      <c r="D128" s="4" t="s">
        <v>541</v>
      </c>
      <c r="E128" s="4">
        <v>2</v>
      </c>
      <c r="F128" s="4">
        <f>RDG!G10</f>
        <v>127</v>
      </c>
      <c r="G128" s="4">
        <f>IF(RDG!H10=0,"",RDG!H10)</f>
      </c>
      <c r="H128" s="30">
        <f aca="true" t="shared" si="6" ref="H128:H190">J128/100*F128+2*K128/100*F128</f>
        <v>3113758.06</v>
      </c>
      <c r="I128" s="4">
        <f aca="true" t="shared" si="7" ref="I128:I190">ABS(ROUND(J128,0)-J128)+ABS(ROUND(K128,0)-K128)</f>
        <v>0</v>
      </c>
      <c r="J128" s="31">
        <f>RDG!I10</f>
        <v>559106</v>
      </c>
      <c r="K128" s="31">
        <f>RDG!J10</f>
        <v>946336</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31961.800000000003</v>
      </c>
      <c r="I131" s="4">
        <f t="shared" si="7"/>
        <v>0</v>
      </c>
      <c r="J131" s="31">
        <f>RDG!I13</f>
        <v>24586</v>
      </c>
      <c r="K131" s="31">
        <f>RDG!J13</f>
        <v>0</v>
      </c>
    </row>
    <row r="132" spans="4:11" ht="12.75">
      <c r="D132" s="4" t="s">
        <v>541</v>
      </c>
      <c r="E132" s="4">
        <v>2</v>
      </c>
      <c r="F132" s="4">
        <f>RDG!G14</f>
        <v>131</v>
      </c>
      <c r="G132" s="4">
        <f>IF(RDG!H14=0,"",RDG!H14)</f>
      </c>
      <c r="H132" s="30">
        <f t="shared" si="6"/>
        <v>4053888.0100000002</v>
      </c>
      <c r="I132" s="4">
        <f t="shared" si="7"/>
        <v>0</v>
      </c>
      <c r="J132" s="31">
        <f>RDG!I14</f>
        <v>1184335</v>
      </c>
      <c r="K132" s="31">
        <f>RDG!J14</f>
        <v>955118</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2037904.4700000002</v>
      </c>
      <c r="I134" s="4">
        <f t="shared" si="7"/>
        <v>0</v>
      </c>
      <c r="J134" s="31">
        <f>RDG!I16</f>
        <v>658855</v>
      </c>
      <c r="K134" s="31">
        <f>RDG!J16</f>
        <v>436702</v>
      </c>
    </row>
    <row r="135" spans="4:11" ht="12.75">
      <c r="D135" s="4" t="s">
        <v>541</v>
      </c>
      <c r="E135" s="4">
        <v>2</v>
      </c>
      <c r="F135" s="4">
        <f>RDG!G17</f>
        <v>134</v>
      </c>
      <c r="G135" s="4">
        <f>IF(RDG!H17=0,"",RDG!H17)</f>
      </c>
      <c r="H135" s="30">
        <f t="shared" si="6"/>
        <v>585451.3600000001</v>
      </c>
      <c r="I135" s="4">
        <f t="shared" si="7"/>
        <v>0</v>
      </c>
      <c r="J135" s="31">
        <f>RDG!I17</f>
        <v>153416</v>
      </c>
      <c r="K135" s="31">
        <f>RDG!J17</f>
        <v>141744</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1489682.8</v>
      </c>
      <c r="I137" s="4">
        <f t="shared" si="7"/>
        <v>0</v>
      </c>
      <c r="J137" s="31">
        <f>RDG!I19</f>
        <v>505439</v>
      </c>
      <c r="K137" s="31">
        <f>RDG!J19</f>
        <v>294958</v>
      </c>
    </row>
    <row r="138" spans="4:11" ht="12.75">
      <c r="D138" s="4" t="s">
        <v>541</v>
      </c>
      <c r="E138" s="4">
        <v>2</v>
      </c>
      <c r="F138" s="4">
        <f>RDG!G20</f>
        <v>137</v>
      </c>
      <c r="G138" s="4">
        <f>IF(RDG!H20=0,"",RDG!H20)</f>
      </c>
      <c r="H138" s="30">
        <f t="shared" si="6"/>
        <v>1702105.81</v>
      </c>
      <c r="I138" s="4">
        <f t="shared" si="7"/>
        <v>0</v>
      </c>
      <c r="J138" s="31">
        <f>RDG!I20</f>
        <v>430075</v>
      </c>
      <c r="K138" s="31">
        <f>RDG!J20</f>
        <v>406169</v>
      </c>
    </row>
    <row r="139" spans="4:11" ht="12.75">
      <c r="D139" s="4" t="s">
        <v>541</v>
      </c>
      <c r="E139" s="4">
        <v>2</v>
      </c>
      <c r="F139" s="4">
        <f>RDG!G21</f>
        <v>138</v>
      </c>
      <c r="G139" s="4">
        <f>IF(RDG!H21=0,"",RDG!H21)</f>
      </c>
      <c r="H139" s="30">
        <f t="shared" si="6"/>
        <v>1116898.86</v>
      </c>
      <c r="I139" s="4">
        <f t="shared" si="7"/>
        <v>0</v>
      </c>
      <c r="J139" s="31">
        <f>RDG!I21</f>
        <v>278719</v>
      </c>
      <c r="K139" s="31">
        <f>RDG!J21</f>
        <v>265314</v>
      </c>
    </row>
    <row r="140" spans="4:11" ht="12.75">
      <c r="D140" s="4" t="s">
        <v>541</v>
      </c>
      <c r="E140" s="4">
        <v>2</v>
      </c>
      <c r="F140" s="4">
        <f>RDG!G22</f>
        <v>139</v>
      </c>
      <c r="G140" s="4">
        <f>IF(RDG!H22=0,"",RDG!H22)</f>
      </c>
      <c r="H140" s="30">
        <f t="shared" si="6"/>
        <v>341857.99</v>
      </c>
      <c r="I140" s="4">
        <f t="shared" si="7"/>
        <v>0</v>
      </c>
      <c r="J140" s="31">
        <f>RDG!I22</f>
        <v>88239</v>
      </c>
      <c r="K140" s="31">
        <f>RDG!J22</f>
        <v>78851</v>
      </c>
    </row>
    <row r="141" spans="4:11" ht="12.75">
      <c r="D141" s="4" t="s">
        <v>541</v>
      </c>
      <c r="E141" s="4">
        <v>2</v>
      </c>
      <c r="F141" s="4">
        <f>RDG!G23</f>
        <v>140</v>
      </c>
      <c r="G141" s="4">
        <f>IF(RDG!H23=0,"",RDG!H23)</f>
      </c>
      <c r="H141" s="30">
        <f t="shared" si="6"/>
        <v>261974.99999999997</v>
      </c>
      <c r="I141" s="4">
        <f t="shared" si="7"/>
        <v>0</v>
      </c>
      <c r="J141" s="31">
        <f>RDG!I23</f>
        <v>63117</v>
      </c>
      <c r="K141" s="31">
        <f>RDG!J23</f>
        <v>62004</v>
      </c>
    </row>
    <row r="142" spans="4:11" ht="12.75">
      <c r="D142" s="4" t="s">
        <v>541</v>
      </c>
      <c r="E142" s="4">
        <v>2</v>
      </c>
      <c r="F142" s="4">
        <f>RDG!G24</f>
        <v>141</v>
      </c>
      <c r="G142" s="4">
        <f>IF(RDG!H24=0,"",RDG!H24)</f>
      </c>
      <c r="H142" s="30">
        <f t="shared" si="6"/>
        <v>62494.020000000004</v>
      </c>
      <c r="I142" s="4">
        <f t="shared" si="7"/>
        <v>0</v>
      </c>
      <c r="J142" s="31">
        <f>RDG!I24</f>
        <v>16208</v>
      </c>
      <c r="K142" s="31">
        <f>RDG!J24</f>
        <v>14057</v>
      </c>
    </row>
    <row r="143" spans="4:11" ht="12.75">
      <c r="D143" s="4" t="s">
        <v>541</v>
      </c>
      <c r="E143" s="4">
        <v>2</v>
      </c>
      <c r="F143" s="4">
        <f>RDG!G25</f>
        <v>142</v>
      </c>
      <c r="G143" s="4">
        <f>IF(RDG!H25=0,"",RDG!H25)</f>
      </c>
      <c r="H143" s="30">
        <f t="shared" si="6"/>
        <v>284981.22</v>
      </c>
      <c r="I143" s="4">
        <f t="shared" si="7"/>
        <v>0</v>
      </c>
      <c r="J143" s="31">
        <f>RDG!I25</f>
        <v>53733</v>
      </c>
      <c r="K143" s="31">
        <f>RDG!J25</f>
        <v>73479</v>
      </c>
    </row>
    <row r="144" spans="4:11" ht="12.75">
      <c r="D144" s="4" t="s">
        <v>541</v>
      </c>
      <c r="E144" s="4">
        <v>2</v>
      </c>
      <c r="F144" s="4">
        <f>RDG!G26</f>
        <v>143</v>
      </c>
      <c r="G144" s="4">
        <f>IF(RDG!H26=0,"",RDG!H26)</f>
      </c>
      <c r="H144" s="30">
        <f t="shared" si="6"/>
        <v>107086.98000000001</v>
      </c>
      <c r="I144" s="4">
        <f t="shared" si="7"/>
        <v>0</v>
      </c>
      <c r="J144" s="31">
        <f>RDG!I26</f>
        <v>25464</v>
      </c>
      <c r="K144" s="31">
        <f>RDG!J26</f>
        <v>24711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108584.70000000001</v>
      </c>
      <c r="I146" s="4">
        <f t="shared" si="7"/>
        <v>0</v>
      </c>
      <c r="J146" s="31">
        <f>RDG!I28</f>
        <v>25464</v>
      </c>
      <c r="K146" s="31">
        <f>RDG!J28</f>
        <v>24711</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122231.34</v>
      </c>
      <c r="I155" s="4">
        <f t="shared" si="7"/>
        <v>0</v>
      </c>
      <c r="J155" s="31">
        <f>RDG!I37</f>
        <v>22115</v>
      </c>
      <c r="K155" s="31">
        <f>RDG!J37</f>
        <v>28628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10007.76</v>
      </c>
      <c r="I162" s="4">
        <f t="shared" si="7"/>
        <v>0</v>
      </c>
      <c r="J162" s="31">
        <f>RDG!I44</f>
        <v>450</v>
      </c>
      <c r="K162" s="31">
        <f>RDG!J44</f>
        <v>2883</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119974.19999999998</v>
      </c>
      <c r="I165" s="4">
        <f t="shared" si="7"/>
        <v>0</v>
      </c>
      <c r="J165" s="31">
        <f>RDG!I47</f>
        <v>21665</v>
      </c>
      <c r="K165" s="31">
        <f>RDG!J47</f>
        <v>25745</v>
      </c>
    </row>
    <row r="166" spans="4:11" ht="12.75">
      <c r="D166" s="4" t="s">
        <v>541</v>
      </c>
      <c r="E166" s="4">
        <v>2</v>
      </c>
      <c r="F166" s="4">
        <f>RDG!G48</f>
        <v>165</v>
      </c>
      <c r="G166" s="4">
        <f>IF(RDG!H48=0,"",RDG!H48)</f>
      </c>
      <c r="H166" s="30">
        <f t="shared" si="6"/>
        <v>25573.349999999995</v>
      </c>
      <c r="I166" s="4">
        <f t="shared" si="7"/>
        <v>0</v>
      </c>
      <c r="J166" s="31">
        <f>RDG!I48</f>
        <v>1229</v>
      </c>
      <c r="K166" s="31">
        <f>RDG!J48</f>
        <v>7135</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26658.28</v>
      </c>
      <c r="I173" s="4">
        <f t="shared" si="7"/>
        <v>0</v>
      </c>
      <c r="J173" s="31">
        <f>RDG!I55</f>
        <v>1229</v>
      </c>
      <c r="K173" s="31">
        <f>RDG!J55</f>
        <v>7135</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5613006.3</v>
      </c>
      <c r="I178" s="4">
        <f t="shared" si="7"/>
        <v>0</v>
      </c>
      <c r="J178" s="31">
        <f>RDG!I60</f>
        <v>1221262</v>
      </c>
      <c r="K178" s="31">
        <f>RDG!J60</f>
        <v>974964</v>
      </c>
    </row>
    <row r="179" spans="4:11" ht="12.75">
      <c r="D179" s="4" t="s">
        <v>541</v>
      </c>
      <c r="E179" s="4">
        <v>2</v>
      </c>
      <c r="F179" s="4">
        <f>RDG!G61</f>
        <v>178</v>
      </c>
      <c r="G179" s="4">
        <f>IF(RDG!H61=0,"",RDG!H61)</f>
      </c>
      <c r="H179" s="30">
        <f t="shared" si="6"/>
        <v>5535924.6</v>
      </c>
      <c r="I179" s="4">
        <f t="shared" si="7"/>
        <v>0</v>
      </c>
      <c r="J179" s="31">
        <f>RDG!I61</f>
        <v>1185564</v>
      </c>
      <c r="K179" s="31">
        <f>RDG!J61</f>
        <v>962253</v>
      </c>
    </row>
    <row r="180" spans="4:11" ht="12.75">
      <c r="D180" s="4" t="s">
        <v>541</v>
      </c>
      <c r="E180" s="4">
        <v>2</v>
      </c>
      <c r="F180" s="4">
        <f>RDG!G62</f>
        <v>179</v>
      </c>
      <c r="G180" s="4">
        <f>IF(RDG!H62=0,"",RDG!H62)</f>
      </c>
      <c r="H180" s="30">
        <f t="shared" si="6"/>
        <v>109404.8</v>
      </c>
      <c r="I180" s="4">
        <f t="shared" si="7"/>
        <v>0</v>
      </c>
      <c r="J180" s="31">
        <f>RDG!I62</f>
        <v>35698</v>
      </c>
      <c r="K180" s="31">
        <f>RDG!J62</f>
        <v>12711</v>
      </c>
    </row>
    <row r="181" spans="4:11" ht="12.75">
      <c r="D181" s="4" t="s">
        <v>541</v>
      </c>
      <c r="E181" s="4">
        <v>2</v>
      </c>
      <c r="F181" s="4">
        <f>RDG!G63</f>
        <v>180</v>
      </c>
      <c r="G181" s="4">
        <f>IF(RDG!H63=0,"",RDG!H63)</f>
      </c>
      <c r="H181" s="30">
        <f t="shared" si="6"/>
        <v>110016</v>
      </c>
      <c r="I181" s="4">
        <f t="shared" si="7"/>
        <v>0</v>
      </c>
      <c r="J181" s="31">
        <f>RDG!I63</f>
        <v>35698</v>
      </c>
      <c r="K181" s="31">
        <f>RDG!J63</f>
        <v>12711</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26823.160000000003</v>
      </c>
      <c r="I183" s="4">
        <f t="shared" si="7"/>
        <v>0</v>
      </c>
      <c r="J183" s="31">
        <f>RDG!I65</f>
        <v>7776</v>
      </c>
      <c r="K183" s="31">
        <f>RDG!J65</f>
        <v>3481</v>
      </c>
    </row>
    <row r="184" spans="4:11" ht="12.75">
      <c r="D184" s="4" t="s">
        <v>541</v>
      </c>
      <c r="E184" s="4">
        <v>2</v>
      </c>
      <c r="F184" s="4">
        <f>RDG!G66</f>
        <v>183</v>
      </c>
      <c r="G184" s="4">
        <f>IF(RDG!H66=0,"",RDG!H66)</f>
      </c>
      <c r="H184" s="30">
        <f t="shared" si="6"/>
        <v>84879.06</v>
      </c>
      <c r="I184" s="4">
        <f t="shared" si="7"/>
        <v>0</v>
      </c>
      <c r="J184" s="31">
        <f>RDG!I66</f>
        <v>27922</v>
      </c>
      <c r="K184" s="31">
        <f>RDG!J66</f>
        <v>9230</v>
      </c>
    </row>
    <row r="185" spans="4:11" ht="12.75">
      <c r="D185" s="4" t="s">
        <v>541</v>
      </c>
      <c r="E185" s="4">
        <v>2</v>
      </c>
      <c r="F185" s="4">
        <f>RDG!G67</f>
        <v>184</v>
      </c>
      <c r="G185" s="4">
        <f>IF(RDG!H67=0,"",RDG!H67)</f>
      </c>
      <c r="H185" s="30">
        <f t="shared" si="6"/>
        <v>85342.88</v>
      </c>
      <c r="I185" s="4">
        <f t="shared" si="7"/>
        <v>0</v>
      </c>
      <c r="J185" s="31">
        <f>RDG!I67</f>
        <v>27922</v>
      </c>
      <c r="K185" s="31">
        <f>RDG!J67</f>
        <v>9230</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16611.600000000002</v>
      </c>
      <c r="I219" s="4">
        <f>ABS(ROUND(J219,0)-J219)+ABS(ROUND(K219,0)-K219)</f>
        <v>0</v>
      </c>
      <c r="J219" s="31">
        <f>Dodatni!I9</f>
        <v>7620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1415546.5</v>
      </c>
      <c r="I231" s="4">
        <f t="shared" si="11"/>
        <v>0</v>
      </c>
      <c r="J231" s="31">
        <f>Dodatni!I23</f>
        <v>615455</v>
      </c>
      <c r="K231" s="31">
        <f>Dodatni!J23</f>
        <v>0</v>
      </c>
    </row>
    <row r="232" spans="4:11" ht="12.75">
      <c r="D232" s="4" t="s">
        <v>1522</v>
      </c>
      <c r="E232" s="4">
        <v>3</v>
      </c>
      <c r="F232" s="4">
        <f>Dodatni!H25</f>
        <v>231</v>
      </c>
      <c r="H232" s="30">
        <f t="shared" si="10"/>
        <v>7072464.63</v>
      </c>
      <c r="I232" s="4">
        <f t="shared" si="11"/>
        <v>0</v>
      </c>
      <c r="J232" s="31">
        <f>Dodatni!I25</f>
        <v>1172621</v>
      </c>
      <c r="K232" s="31">
        <f>Dodatni!J25</f>
        <v>944526</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60373.52</v>
      </c>
      <c r="I237" s="4">
        <f t="shared" si="11"/>
        <v>0</v>
      </c>
      <c r="J237" s="31">
        <f>Dodatni!I30</f>
        <v>25582</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13344</v>
      </c>
      <c r="I241" s="4">
        <f t="shared" si="11"/>
        <v>0</v>
      </c>
      <c r="J241" s="31">
        <f>Dodatni!I34</f>
        <v>1940</v>
      </c>
      <c r="K241" s="31">
        <f>Dodatni!J34</f>
        <v>1810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7422703.86</v>
      </c>
      <c r="I243" s="4">
        <f t="shared" si="11"/>
        <v>0</v>
      </c>
      <c r="J243" s="31">
        <f>Dodatni!I37</f>
        <v>1174561</v>
      </c>
      <c r="K243" s="31">
        <f>Dodatni!J37</f>
        <v>946336</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412163.64</v>
      </c>
      <c r="I253" s="4">
        <f t="shared" si="11"/>
        <v>0</v>
      </c>
      <c r="J253" s="31">
        <f>Dodatni!I50</f>
        <v>53879</v>
      </c>
      <c r="K253" s="31">
        <f>Dodatni!J50</f>
        <v>54839</v>
      </c>
    </row>
    <row r="254" spans="4:11" ht="12.75">
      <c r="D254" s="4" t="s">
        <v>1522</v>
      </c>
      <c r="E254" s="4">
        <v>3</v>
      </c>
      <c r="F254" s="4">
        <f>Dodatni!H51</f>
        <v>253</v>
      </c>
      <c r="H254" s="30">
        <f t="shared" si="10"/>
        <v>25760.46</v>
      </c>
      <c r="I254" s="4">
        <f t="shared" si="11"/>
        <v>0</v>
      </c>
      <c r="J254" s="31">
        <f>Dodatni!I51</f>
        <v>3394</v>
      </c>
      <c r="K254" s="31">
        <f>Dodatni!J51</f>
        <v>3394</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925369.5</v>
      </c>
      <c r="I256" s="4">
        <f t="shared" si="11"/>
        <v>0</v>
      </c>
      <c r="J256" s="31">
        <f>Dodatni!I53</f>
        <v>0</v>
      </c>
      <c r="K256" s="31">
        <f>Dodatni!J53</f>
        <v>181445</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10303.02</v>
      </c>
      <c r="I260" s="4">
        <f t="shared" si="11"/>
        <v>0</v>
      </c>
      <c r="J260" s="31">
        <f>Dodatni!I57</f>
        <v>0</v>
      </c>
      <c r="K260" s="31">
        <f>Dodatni!J57</f>
        <v>1989</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80737.92</v>
      </c>
      <c r="I263" s="4">
        <f t="shared" si="11"/>
        <v>0</v>
      </c>
      <c r="J263" s="31">
        <f>Dodatni!I60</f>
        <v>10912</v>
      </c>
      <c r="K263" s="31">
        <f>Dodatni!J60</f>
        <v>9952</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3537.6</v>
      </c>
      <c r="I265" s="4">
        <f t="shared" si="11"/>
        <v>0</v>
      </c>
      <c r="J265" s="31">
        <f>Dodatni!I62</f>
        <v>0</v>
      </c>
      <c r="K265" s="31">
        <f>Dodatni!J62</f>
        <v>670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475745.94</v>
      </c>
      <c r="I268" s="4">
        <f t="shared" si="11"/>
        <v>0</v>
      </c>
      <c r="J268" s="31">
        <f>Dodatni!I65</f>
        <v>50050</v>
      </c>
      <c r="K268" s="31">
        <f>Dodatni!J65</f>
        <v>64066</v>
      </c>
    </row>
    <row r="269" spans="4:11" ht="12.75">
      <c r="D269" s="4" t="s">
        <v>1522</v>
      </c>
      <c r="E269" s="4">
        <v>3</v>
      </c>
      <c r="F269" s="4">
        <f>Dodatni!H66</f>
        <v>268</v>
      </c>
      <c r="H269" s="30">
        <f t="shared" si="10"/>
        <v>130371.28</v>
      </c>
      <c r="I269" s="4">
        <f t="shared" si="11"/>
        <v>0</v>
      </c>
      <c r="J269" s="31">
        <f>Dodatni!I66</f>
        <v>0</v>
      </c>
      <c r="K269" s="31">
        <f>Dodatni!J66</f>
        <v>24323</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17034.579999999998</v>
      </c>
      <c r="I275" s="4">
        <f aca="true" t="shared" si="13" ref="I275:I284">ABS(ROUND(J275,0)-J275)+ABS(ROUND(K275,0)-K275)</f>
        <v>0</v>
      </c>
      <c r="J275" s="31">
        <f>Dodatni!I73</f>
        <v>451</v>
      </c>
      <c r="K275" s="31">
        <f>Dodatni!J73</f>
        <v>2883</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145407.9</v>
      </c>
      <c r="I279" s="4">
        <f t="shared" si="13"/>
        <v>0</v>
      </c>
      <c r="J279" s="31">
        <f>Dodatni!I78</f>
        <v>36075</v>
      </c>
      <c r="K279" s="31">
        <f>Dodatni!J78</f>
        <v>8115</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52500</v>
      </c>
      <c r="I281" s="4">
        <f t="shared" si="13"/>
        <v>0</v>
      </c>
      <c r="J281" s="31">
        <f>Dodatni!I80</f>
        <v>18750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94625.1</v>
      </c>
      <c r="I283" s="4">
        <f t="shared" si="13"/>
        <v>0</v>
      </c>
      <c r="J283" s="31">
        <f>Dodatni!I82</f>
        <v>17325</v>
      </c>
      <c r="K283" s="31">
        <f>Dodatni!J82</f>
        <v>8115</v>
      </c>
    </row>
    <row r="284" spans="4:11" ht="12.75">
      <c r="D284" s="4" t="s">
        <v>1522</v>
      </c>
      <c r="E284" s="4">
        <v>3</v>
      </c>
      <c r="F284" s="4">
        <f>Dodatni!H83</f>
        <v>283</v>
      </c>
      <c r="H284" s="30">
        <f t="shared" si="12"/>
        <v>220938.1</v>
      </c>
      <c r="I284" s="4">
        <f t="shared" si="13"/>
        <v>0</v>
      </c>
      <c r="J284" s="31">
        <f>Dodatni!I83</f>
        <v>0</v>
      </c>
      <c r="K284" s="31">
        <f>Dodatni!J83</f>
        <v>39035</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72" activePane="bottomLeft" state="frozen"/>
      <selection pane="topLeft" activeCell="A2" sqref="A2"/>
      <selection pane="bottomLeft" activeCell="F2" sqref="F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KOMUNALAC d.o.o. za komunalne djelatnosti</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44450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88124811471</v>
      </c>
      <c r="V4" s="211" t="s">
        <v>2356</v>
      </c>
      <c r="W4" s="232" t="str">
        <f>RefStr!F31</f>
        <v>Hrvatska Dubica</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02702568</v>
      </c>
      <c r="V5" s="211" t="s">
        <v>2357</v>
      </c>
      <c r="W5" s="232" t="str">
        <f>RefStr!C33</f>
        <v>P. Berislavića 39</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120011855</v>
      </c>
      <c r="V6" s="211" t="s">
        <v>2568</v>
      </c>
      <c r="W6" s="232" t="str">
        <f>RefStr!L35</f>
        <v>044855422</v>
      </c>
      <c r="X6" s="211" t="s">
        <v>2514</v>
      </c>
      <c r="Y6" s="232" t="str">
        <f>RefStr!C68</f>
        <v>SABINE BLAŽEVIĆ</v>
      </c>
      <c r="Z6" s="211" t="s">
        <v>1415</v>
      </c>
      <c r="AA6" s="232">
        <f>RefStr!C46</f>
        <v>0</v>
      </c>
    </row>
    <row r="7" spans="1:27" ht="13.5" customHeight="1">
      <c r="A7" s="499"/>
      <c r="B7" s="500"/>
      <c r="C7" s="500"/>
      <c r="D7" s="500"/>
      <c r="E7" s="500"/>
      <c r="F7" s="500"/>
      <c r="G7" s="500"/>
      <c r="H7" s="500"/>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KOMUNALAC@SK.T-COM.HR</v>
      </c>
      <c r="X7" s="211" t="s">
        <v>2515</v>
      </c>
      <c r="Y7" s="232" t="str">
        <f>RefStr!C70</f>
        <v>044855422</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Društvo s ograničenom odgovornošću</v>
      </c>
      <c r="V8" s="211" t="s">
        <v>2574</v>
      </c>
      <c r="W8" s="232" t="str">
        <f>RefStr!C42</f>
        <v>3811</v>
      </c>
      <c r="X8" s="211" t="s">
        <v>2516</v>
      </c>
      <c r="Y8" s="232" t="str">
        <f>TRIM(UPPER(RefStr!C72))</f>
        <v>KOMUNALAC@SK.T-COM.HR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6</v>
      </c>
      <c r="Q9" s="231">
        <f>RefStr!F58</f>
        <v>5</v>
      </c>
      <c r="R9" s="211" t="s">
        <v>1860</v>
      </c>
      <c r="S9" s="232">
        <f>IF(RefStr!F4&lt;&gt;"",RefStr!F4,0)</f>
        <v>43100</v>
      </c>
      <c r="T9" s="211" t="s">
        <v>1821</v>
      </c>
      <c r="U9" s="232">
        <f>RefStr!C39</f>
        <v>149</v>
      </c>
      <c r="V9" s="211" t="s">
        <v>1414</v>
      </c>
      <c r="W9" s="232" t="str">
        <f>RefStr!D42</f>
        <v>Skupljanje neopasnog otpada</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6</v>
      </c>
      <c r="Q10" s="233">
        <f>RefStr!F56</f>
        <v>5</v>
      </c>
      <c r="R10" s="213" t="s">
        <v>1863</v>
      </c>
      <c r="S10" s="233">
        <f>RefStr!C23</f>
        <v>1</v>
      </c>
      <c r="T10" s="213" t="s">
        <v>2573</v>
      </c>
      <c r="U10" s="233" t="str">
        <f>RefStr!D39</f>
        <v>Hrvatska Dubica</v>
      </c>
      <c r="V10" s="240"/>
      <c r="W10" s="241"/>
      <c r="X10" s="242" t="s">
        <v>1974</v>
      </c>
      <c r="Y10" s="243">
        <f>RefStr!F12</f>
        <v>2017</v>
      </c>
      <c r="Z10" s="213" t="s">
        <v>209</v>
      </c>
      <c r="AA10" s="233" t="str">
        <f>RefStr!A75</f>
        <v>MATEA MIKULČIĆ</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6"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3" t="s">
        <v>114</v>
      </c>
      <c r="B73" s="494"/>
      <c r="C73" s="494"/>
      <c r="D73" s="494"/>
      <c r="E73" s="494"/>
      <c r="F73" s="494"/>
      <c r="G73" s="494"/>
      <c r="H73" s="494"/>
      <c r="I73" s="494"/>
      <c r="J73" s="495"/>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87" t="s">
        <v>332</v>
      </c>
      <c r="D76" s="487"/>
      <c r="E76" s="487"/>
      <c r="F76" s="487"/>
      <c r="G76" s="487"/>
      <c r="H76" s="487"/>
      <c r="I76" s="487"/>
      <c r="J76" s="487"/>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100:J100"/>
    <mergeCell ref="C80:J80"/>
    <mergeCell ref="C78:J78"/>
    <mergeCell ref="C77:J77"/>
    <mergeCell ref="C66:J66"/>
    <mergeCell ref="C68:J68"/>
    <mergeCell ref="C70:J70"/>
    <mergeCell ref="C67:J67"/>
    <mergeCell ref="C69:J69"/>
    <mergeCell ref="C47:J47"/>
    <mergeCell ref="C104:J104"/>
    <mergeCell ref="C103:J103"/>
    <mergeCell ref="C76:J76"/>
    <mergeCell ref="C90:J90"/>
    <mergeCell ref="C89:J89"/>
    <mergeCell ref="C75:J75"/>
    <mergeCell ref="C57:J57"/>
    <mergeCell ref="C74:J74"/>
    <mergeCell ref="C101:J101"/>
    <mergeCell ref="C62:J62"/>
    <mergeCell ref="C71:J71"/>
    <mergeCell ref="C97:J97"/>
    <mergeCell ref="C84:J84"/>
    <mergeCell ref="C45:J45"/>
    <mergeCell ref="C50:J50"/>
    <mergeCell ref="C79:J79"/>
    <mergeCell ref="C95:J95"/>
    <mergeCell ref="C96:J96"/>
    <mergeCell ref="C49:J49"/>
    <mergeCell ref="C72:J72"/>
    <mergeCell ref="C88:J88"/>
    <mergeCell ref="C82:J82"/>
    <mergeCell ref="C86:J86"/>
    <mergeCell ref="C87:J87"/>
    <mergeCell ref="C83:J83"/>
    <mergeCell ref="C85:J85"/>
    <mergeCell ref="A73:J73"/>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2017</v>
      </c>
    </row>
    <row r="2" spans="1:17" s="148" customFormat="1" ht="60" customHeight="1">
      <c r="A2" s="365" t="s">
        <v>1057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42736</v>
      </c>
      <c r="D4" s="361"/>
      <c r="E4" s="10" t="s">
        <v>1527</v>
      </c>
      <c r="F4" s="360">
        <v>43100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57.17</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2017</v>
      </c>
      <c r="G12" s="349"/>
      <c r="H12" s="341" t="s">
        <v>2105</v>
      </c>
      <c r="I12" s="342"/>
      <c r="J12" s="342"/>
      <c r="K12" s="156"/>
      <c r="L12" s="156"/>
      <c r="M12" s="156"/>
      <c r="N12" s="156"/>
      <c r="P12" s="54" t="s">
        <v>2353</v>
      </c>
      <c r="Q12" s="55">
        <f>INT(VALUE(H27))/10</f>
        <v>270256.8</v>
      </c>
    </row>
    <row r="13" spans="4:17" ht="9.75" customHeight="1">
      <c r="D13" s="156"/>
      <c r="E13" s="162"/>
      <c r="H13" s="27"/>
      <c r="I13" s="163"/>
      <c r="J13" s="163"/>
      <c r="K13" s="156"/>
      <c r="L13" s="156"/>
      <c r="M13" s="156"/>
      <c r="N13" s="156"/>
      <c r="P13" s="54" t="s">
        <v>2353</v>
      </c>
      <c r="Q13" s="55">
        <f>INT(VALUE(M27))/50</f>
        <v>2400237.1</v>
      </c>
    </row>
    <row r="14" spans="1:17" ht="15">
      <c r="A14" s="340" t="s">
        <v>2714</v>
      </c>
      <c r="B14" s="340"/>
      <c r="C14" s="340"/>
      <c r="D14" s="164"/>
      <c r="E14" s="165"/>
      <c r="F14" s="338"/>
      <c r="G14" s="339"/>
      <c r="H14" s="339"/>
      <c r="I14" s="156"/>
      <c r="J14" s="346" t="s">
        <v>2100</v>
      </c>
      <c r="K14" s="347"/>
      <c r="L14" s="347"/>
      <c r="M14" s="347"/>
      <c r="N14" s="347"/>
      <c r="P14" s="54" t="s">
        <v>2718</v>
      </c>
      <c r="Q14" s="55">
        <f>INT(VALUE(C27))/100</f>
        <v>881248114.71</v>
      </c>
    </row>
    <row r="15" spans="1:17" ht="19.5" customHeight="1">
      <c r="A15" s="343">
        <f>Skriveni!B59</f>
        <v>940483996.2400001</v>
      </c>
      <c r="B15" s="344"/>
      <c r="C15" s="345"/>
      <c r="D15" s="60"/>
      <c r="E15" s="60"/>
      <c r="F15" s="60"/>
      <c r="G15" s="60"/>
      <c r="H15" s="60"/>
      <c r="I15" s="60"/>
      <c r="J15" s="60"/>
      <c r="K15" s="60"/>
      <c r="L15" s="60"/>
      <c r="M15" s="60"/>
      <c r="N15" s="60"/>
      <c r="P15" s="54" t="s">
        <v>1817</v>
      </c>
      <c r="Q15" s="55">
        <f>LEN(Skriveni!B9)</f>
        <v>41</v>
      </c>
    </row>
    <row r="16" spans="4:17" ht="12.75" customHeight="1">
      <c r="D16" s="60"/>
      <c r="E16" s="60"/>
      <c r="F16" s="60"/>
      <c r="G16" s="60"/>
      <c r="H16" s="60"/>
      <c r="I16" s="60"/>
      <c r="P16" s="54" t="s">
        <v>1818</v>
      </c>
      <c r="Q16" s="55">
        <f>INT(VALUE(C31))/100</f>
        <v>444.5</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15</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17</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2961</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44450</v>
      </c>
      <c r="D31" s="329" t="s">
        <v>693</v>
      </c>
      <c r="E31" s="330"/>
      <c r="F31" s="323" t="s">
        <v>2721</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2956</v>
      </c>
      <c r="D33" s="324"/>
      <c r="E33" s="324"/>
      <c r="F33" s="324"/>
      <c r="G33" s="324"/>
      <c r="H33" s="324"/>
      <c r="I33" s="324"/>
      <c r="J33" s="324"/>
      <c r="K33" s="324"/>
      <c r="L33" s="325"/>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2957</v>
      </c>
      <c r="D35" s="334"/>
      <c r="E35" s="334"/>
      <c r="F35" s="334"/>
      <c r="G35" s="334"/>
      <c r="H35" s="334"/>
      <c r="I35" s="335"/>
      <c r="J35" s="275" t="s">
        <v>188</v>
      </c>
      <c r="K35" s="278"/>
      <c r="L35" s="284" t="s">
        <v>2958</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149</v>
      </c>
      <c r="D39" s="326" t="str">
        <f>IF(C39="","Šifra grada/općine nije upisana",IF(ISNA(LOOKUP(C39,A177:A732,A177:A732)),"Šifra grada/općine ne postoji",IF(LOOKUP(C39,A177:A732,A177:A732)&lt;&gt;C39,"Šifra grada/općine ne postoji",LOOKUP(C39,A177:A732,B177:B732))))</f>
        <v>Hrvatska Dubica</v>
      </c>
      <c r="E39" s="327"/>
      <c r="F39" s="327"/>
      <c r="G39" s="327"/>
      <c r="H39" s="314" t="s">
        <v>2222</v>
      </c>
      <c r="I39" s="292"/>
      <c r="J39" s="58">
        <f>IF(C39&gt;0,LOOKUP(C39,A177:A732,C177:C732),"")</f>
        <v>3</v>
      </c>
      <c r="K39" s="315" t="str">
        <f>IF(J39="","Treba prvo upisati šifru grada/općine",LOOKUP(J39,A153:A173,B153:B173))</f>
        <v>SISAČKO-MOSLAVAČKA</v>
      </c>
      <c r="L39" s="315"/>
      <c r="M39" s="315"/>
      <c r="N39" s="315"/>
      <c r="P39" s="54" t="s">
        <v>1826</v>
      </c>
      <c r="Q39" s="55">
        <f>C56+2*F56+3*C58+4*F58</f>
        <v>54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6</v>
      </c>
      <c r="D56" s="272" t="s">
        <v>2898</v>
      </c>
      <c r="E56" s="273"/>
      <c r="F56" s="44">
        <v>5</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6</v>
      </c>
      <c r="D58" s="309" t="s">
        <v>2898</v>
      </c>
      <c r="E58" s="309"/>
      <c r="F58" s="44">
        <v>5</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2959</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2958</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2957</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2960</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0"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88124811471; KOMUNALAC d.o.o. za komunalne djelatnosti</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43721</v>
      </c>
      <c r="J10" s="70">
        <f>J11+J18+J28+J39+J44</f>
        <v>76815</v>
      </c>
    </row>
    <row r="11" spans="1:10" ht="13.5" customHeight="1">
      <c r="A11" s="382" t="s">
        <v>1850</v>
      </c>
      <c r="B11" s="382"/>
      <c r="C11" s="382"/>
      <c r="D11" s="382"/>
      <c r="E11" s="382"/>
      <c r="F11" s="382"/>
      <c r="G11" s="19">
        <v>3</v>
      </c>
      <c r="H11" s="20"/>
      <c r="I11" s="70">
        <f>SUM(I12:I17)</f>
        <v>13571</v>
      </c>
      <c r="J11" s="70">
        <f>SUM(J12:J17)</f>
        <v>18120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13571</v>
      </c>
      <c r="J13" s="71">
        <v>18120</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30150</v>
      </c>
      <c r="J18" s="70">
        <f>SUM(J19:J27)</f>
        <v>58695</v>
      </c>
    </row>
    <row r="19" spans="1:10" ht="13.5" customHeight="1">
      <c r="A19" s="381" t="s">
        <v>2176</v>
      </c>
      <c r="B19" s="381"/>
      <c r="C19" s="381"/>
      <c r="D19" s="381"/>
      <c r="E19" s="381"/>
      <c r="F19" s="381"/>
      <c r="G19" s="19">
        <v>11</v>
      </c>
      <c r="H19" s="20"/>
      <c r="I19" s="71">
        <v>4034</v>
      </c>
      <c r="J19" s="71">
        <v>43070</v>
      </c>
    </row>
    <row r="20" spans="1:10" ht="13.5" customHeight="1">
      <c r="A20" s="381" t="s">
        <v>543</v>
      </c>
      <c r="B20" s="381"/>
      <c r="C20" s="381"/>
      <c r="D20" s="381"/>
      <c r="E20" s="381"/>
      <c r="F20" s="381"/>
      <c r="G20" s="19">
        <v>12</v>
      </c>
      <c r="H20" s="20"/>
      <c r="I20" s="71"/>
      <c r="J20" s="71"/>
    </row>
    <row r="21" spans="1:10" ht="13.5" customHeight="1">
      <c r="A21" s="381" t="s">
        <v>2177</v>
      </c>
      <c r="B21" s="381"/>
      <c r="C21" s="381"/>
      <c r="D21" s="381"/>
      <c r="E21" s="381"/>
      <c r="F21" s="381"/>
      <c r="G21" s="19">
        <v>13</v>
      </c>
      <c r="H21" s="20"/>
      <c r="I21" s="71">
        <v>21785</v>
      </c>
      <c r="J21" s="71">
        <v>13870</v>
      </c>
    </row>
    <row r="22" spans="1:10" ht="13.5" customHeight="1">
      <c r="A22" s="381" t="s">
        <v>2290</v>
      </c>
      <c r="B22" s="381"/>
      <c r="C22" s="381"/>
      <c r="D22" s="381"/>
      <c r="E22" s="381"/>
      <c r="F22" s="381"/>
      <c r="G22" s="19">
        <v>14</v>
      </c>
      <c r="H22" s="20"/>
      <c r="I22" s="71">
        <v>4331</v>
      </c>
      <c r="J22" s="71">
        <v>1755</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c r="J25" s="71"/>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437936</v>
      </c>
      <c r="J45" s="70">
        <f>J46+J54+J61+J71</f>
        <v>281484</v>
      </c>
    </row>
    <row r="46" spans="1:10" ht="13.5" customHeight="1">
      <c r="A46" s="382" t="s">
        <v>2647</v>
      </c>
      <c r="B46" s="382"/>
      <c r="C46" s="382"/>
      <c r="D46" s="382"/>
      <c r="E46" s="382"/>
      <c r="F46" s="382"/>
      <c r="G46" s="19">
        <v>38</v>
      </c>
      <c r="H46" s="20"/>
      <c r="I46" s="70">
        <f>SUM(I47:I53)</f>
        <v>31071</v>
      </c>
      <c r="J46" s="70">
        <f>SUM(J47:J53)</f>
        <v>12017</v>
      </c>
    </row>
    <row r="47" spans="1:10" ht="13.5" customHeight="1">
      <c r="A47" s="381" t="s">
        <v>970</v>
      </c>
      <c r="B47" s="381"/>
      <c r="C47" s="381"/>
      <c r="D47" s="381"/>
      <c r="E47" s="381"/>
      <c r="F47" s="381"/>
      <c r="G47" s="19">
        <v>39</v>
      </c>
      <c r="H47" s="20"/>
      <c r="I47" s="71">
        <v>31071</v>
      </c>
      <c r="J47" s="71">
        <v>12017</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335434</v>
      </c>
      <c r="J54" s="70">
        <f>SUM(J55:J60)</f>
        <v>146756</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330858</v>
      </c>
      <c r="J57" s="71">
        <v>144976</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4576</v>
      </c>
      <c r="J59" s="71">
        <v>1694</v>
      </c>
    </row>
    <row r="60" spans="1:10" ht="13.5" customHeight="1">
      <c r="A60" s="381" t="s">
        <v>2638</v>
      </c>
      <c r="B60" s="381"/>
      <c r="C60" s="381"/>
      <c r="D60" s="381"/>
      <c r="E60" s="381"/>
      <c r="F60" s="381"/>
      <c r="G60" s="19">
        <v>52</v>
      </c>
      <c r="H60" s="20"/>
      <c r="I60" s="71"/>
      <c r="J60" s="71">
        <v>86</v>
      </c>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71431</v>
      </c>
      <c r="J71" s="71">
        <v>122711</v>
      </c>
    </row>
    <row r="72" spans="1:10" ht="24.75" customHeight="1">
      <c r="A72" s="383" t="s">
        <v>1558</v>
      </c>
      <c r="B72" s="383"/>
      <c r="C72" s="383"/>
      <c r="D72" s="383"/>
      <c r="E72" s="383"/>
      <c r="F72" s="383"/>
      <c r="G72" s="19">
        <v>64</v>
      </c>
      <c r="H72" s="20"/>
      <c r="I72" s="71">
        <v>3351</v>
      </c>
      <c r="J72" s="71">
        <v>3046</v>
      </c>
    </row>
    <row r="73" spans="1:10" ht="13.5" customHeight="1">
      <c r="A73" s="383" t="s">
        <v>2650</v>
      </c>
      <c r="B73" s="383"/>
      <c r="C73" s="383"/>
      <c r="D73" s="383"/>
      <c r="E73" s="383"/>
      <c r="F73" s="383"/>
      <c r="G73" s="19">
        <v>65</v>
      </c>
      <c r="H73" s="20"/>
      <c r="I73" s="70">
        <f>I9+I10+I45+I72</f>
        <v>485008</v>
      </c>
      <c r="J73" s="70">
        <f>J9+J10+J45+J72</f>
        <v>361345</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252526</v>
      </c>
      <c r="J76" s="70">
        <f>J77+J78+J79+J85+J86+J90+J93+J96</f>
        <v>295236</v>
      </c>
      <c r="L76" s="2" t="s">
        <v>2591</v>
      </c>
    </row>
    <row r="77" spans="1:10" ht="13.5" customHeight="1">
      <c r="A77" s="382" t="s">
        <v>935</v>
      </c>
      <c r="B77" s="382"/>
      <c r="C77" s="382"/>
      <c r="D77" s="382"/>
      <c r="E77" s="382"/>
      <c r="F77" s="382"/>
      <c r="G77" s="19">
        <v>68</v>
      </c>
      <c r="H77" s="20"/>
      <c r="I77" s="71">
        <v>20000</v>
      </c>
      <c r="J77" s="71">
        <v>20000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v>33480</v>
      </c>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204604</v>
      </c>
      <c r="J90" s="70">
        <f>J91-J92</f>
        <v>232526</v>
      </c>
      <c r="L90" s="2" t="s">
        <v>2591</v>
      </c>
    </row>
    <row r="91" spans="1:10" ht="13.5" customHeight="1">
      <c r="A91" s="381" t="s">
        <v>1139</v>
      </c>
      <c r="B91" s="381"/>
      <c r="C91" s="381"/>
      <c r="D91" s="381"/>
      <c r="E91" s="381"/>
      <c r="F91" s="381"/>
      <c r="G91" s="19">
        <v>82</v>
      </c>
      <c r="H91" s="20"/>
      <c r="I91" s="71">
        <v>204604</v>
      </c>
      <c r="J91" s="71">
        <v>232526</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27922</v>
      </c>
      <c r="J93" s="70">
        <f>J94-J95</f>
        <v>9230</v>
      </c>
      <c r="L93" s="2" t="s">
        <v>2591</v>
      </c>
    </row>
    <row r="94" spans="1:10" ht="13.5" customHeight="1">
      <c r="A94" s="381" t="s">
        <v>2640</v>
      </c>
      <c r="B94" s="381"/>
      <c r="C94" s="381"/>
      <c r="D94" s="381"/>
      <c r="E94" s="381"/>
      <c r="F94" s="381"/>
      <c r="G94" s="19">
        <v>85</v>
      </c>
      <c r="H94" s="20"/>
      <c r="I94" s="71">
        <v>27922</v>
      </c>
      <c r="J94" s="71">
        <v>9230</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232482</v>
      </c>
      <c r="J116" s="70">
        <f>SUM(J117:J130)</f>
        <v>60800</v>
      </c>
    </row>
    <row r="117" spans="1:10" ht="13.5" customHeight="1">
      <c r="A117" s="381" t="s">
        <v>2193</v>
      </c>
      <c r="B117" s="381"/>
      <c r="C117" s="381"/>
      <c r="D117" s="381"/>
      <c r="E117" s="381"/>
      <c r="F117" s="381"/>
      <c r="G117" s="19">
        <v>108</v>
      </c>
      <c r="H117" s="20"/>
      <c r="I117" s="71">
        <v>2022</v>
      </c>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146239</v>
      </c>
      <c r="J124" s="71">
        <v>21699</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26933</v>
      </c>
      <c r="J126" s="71">
        <v>18308</v>
      </c>
    </row>
    <row r="127" spans="1:10" ht="13.5" customHeight="1">
      <c r="A127" s="381" t="s">
        <v>364</v>
      </c>
      <c r="B127" s="381"/>
      <c r="C127" s="381"/>
      <c r="D127" s="381"/>
      <c r="E127" s="381"/>
      <c r="F127" s="381"/>
      <c r="G127" s="19">
        <v>118</v>
      </c>
      <c r="H127" s="20"/>
      <c r="I127" s="71">
        <v>57237</v>
      </c>
      <c r="J127" s="71">
        <v>20793</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51</v>
      </c>
      <c r="J130" s="71"/>
    </row>
    <row r="131" spans="1:10" ht="24.75" customHeight="1">
      <c r="A131" s="383" t="s">
        <v>1560</v>
      </c>
      <c r="B131" s="383"/>
      <c r="C131" s="383"/>
      <c r="D131" s="383"/>
      <c r="E131" s="383"/>
      <c r="F131" s="383"/>
      <c r="G131" s="19">
        <v>122</v>
      </c>
      <c r="H131" s="20"/>
      <c r="I131" s="71"/>
      <c r="J131" s="71">
        <v>5309</v>
      </c>
    </row>
    <row r="132" spans="1:10" ht="13.5" customHeight="1">
      <c r="A132" s="383" t="s">
        <v>2657</v>
      </c>
      <c r="B132" s="383"/>
      <c r="C132" s="383"/>
      <c r="D132" s="383"/>
      <c r="E132" s="383"/>
      <c r="F132" s="383"/>
      <c r="G132" s="19">
        <v>123</v>
      </c>
      <c r="H132" s="20"/>
      <c r="I132" s="70">
        <f>I76+I97+I104+I116+I131</f>
        <v>485008</v>
      </c>
      <c r="J132" s="70">
        <f>J76+J97+J104+J116+J131</f>
        <v>361345</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88124811471; KOMUNALAC d.o.o. za komunalne djelatnosti</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1199147</v>
      </c>
      <c r="J8" s="84">
        <f>SUM(J9:J13)</f>
        <v>946336</v>
      </c>
      <c r="Q8" s="2">
        <f>IF(OR(MIN(I70:J75)&lt;&gt;0,MAX(I70:J75)&lt;&gt;0),1,0)</f>
        <v>0</v>
      </c>
      <c r="R8" s="73" t="s">
        <v>2597</v>
      </c>
    </row>
    <row r="9" spans="1:10" s="2" customFormat="1" ht="13.5" customHeight="1">
      <c r="A9" s="381" t="s">
        <v>1434</v>
      </c>
      <c r="B9" s="381"/>
      <c r="C9" s="381"/>
      <c r="D9" s="381"/>
      <c r="E9" s="381"/>
      <c r="F9" s="381"/>
      <c r="G9" s="19">
        <v>126</v>
      </c>
      <c r="H9" s="20"/>
      <c r="I9" s="71">
        <v>615455</v>
      </c>
      <c r="J9" s="71"/>
    </row>
    <row r="10" spans="1:10" s="2" customFormat="1" ht="13.5" customHeight="1">
      <c r="A10" s="381" t="s">
        <v>730</v>
      </c>
      <c r="B10" s="381"/>
      <c r="C10" s="381"/>
      <c r="D10" s="381"/>
      <c r="E10" s="381"/>
      <c r="F10" s="381"/>
      <c r="G10" s="19">
        <v>127</v>
      </c>
      <c r="H10" s="20"/>
      <c r="I10" s="71">
        <v>559106</v>
      </c>
      <c r="J10" s="71">
        <v>946336</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24586</v>
      </c>
      <c r="J13" s="71"/>
    </row>
    <row r="14" spans="1:10" s="2" customFormat="1" ht="13.5" customHeight="1">
      <c r="A14" s="383" t="s">
        <v>1837</v>
      </c>
      <c r="B14" s="383"/>
      <c r="C14" s="383"/>
      <c r="D14" s="383"/>
      <c r="E14" s="383"/>
      <c r="F14" s="383"/>
      <c r="G14" s="19">
        <v>131</v>
      </c>
      <c r="H14" s="20"/>
      <c r="I14" s="70">
        <f>I15+I16+I20+I24+I25+I26+I29+I36</f>
        <v>1184335</v>
      </c>
      <c r="J14" s="70">
        <f>J15+J16+J20+J24+J25+J26+J29+J36</f>
        <v>955118</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658855</v>
      </c>
      <c r="J16" s="70">
        <f>SUM(J17:J19)</f>
        <v>436702</v>
      </c>
    </row>
    <row r="17" spans="1:10" s="2" customFormat="1" ht="13.5" customHeight="1">
      <c r="A17" s="410" t="s">
        <v>504</v>
      </c>
      <c r="B17" s="410"/>
      <c r="C17" s="410"/>
      <c r="D17" s="410"/>
      <c r="E17" s="410"/>
      <c r="F17" s="410"/>
      <c r="G17" s="19">
        <v>134</v>
      </c>
      <c r="H17" s="20"/>
      <c r="I17" s="71">
        <v>153416</v>
      </c>
      <c r="J17" s="71">
        <v>141744</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505439</v>
      </c>
      <c r="J19" s="71">
        <v>294958</v>
      </c>
    </row>
    <row r="20" spans="1:10" s="2" customFormat="1" ht="13.5" customHeight="1">
      <c r="A20" s="381" t="s">
        <v>1839</v>
      </c>
      <c r="B20" s="381"/>
      <c r="C20" s="381"/>
      <c r="D20" s="381"/>
      <c r="E20" s="381"/>
      <c r="F20" s="381"/>
      <c r="G20" s="19">
        <v>137</v>
      </c>
      <c r="H20" s="20"/>
      <c r="I20" s="70">
        <f>SUM(I21:I23)</f>
        <v>430075</v>
      </c>
      <c r="J20" s="70">
        <f>SUM(J21:J23)</f>
        <v>406169</v>
      </c>
    </row>
    <row r="21" spans="1:10" s="2" customFormat="1" ht="13.5" customHeight="1">
      <c r="A21" s="410" t="s">
        <v>724</v>
      </c>
      <c r="B21" s="410"/>
      <c r="C21" s="410"/>
      <c r="D21" s="410"/>
      <c r="E21" s="410"/>
      <c r="F21" s="410"/>
      <c r="G21" s="19">
        <v>138</v>
      </c>
      <c r="H21" s="20"/>
      <c r="I21" s="71">
        <v>278719</v>
      </c>
      <c r="J21" s="71">
        <v>265314</v>
      </c>
    </row>
    <row r="22" spans="1:10" s="2" customFormat="1" ht="13.5" customHeight="1">
      <c r="A22" s="410" t="s">
        <v>961</v>
      </c>
      <c r="B22" s="410"/>
      <c r="C22" s="410"/>
      <c r="D22" s="410"/>
      <c r="E22" s="410"/>
      <c r="F22" s="410"/>
      <c r="G22" s="19">
        <v>139</v>
      </c>
      <c r="H22" s="20"/>
      <c r="I22" s="71">
        <v>88239</v>
      </c>
      <c r="J22" s="71">
        <v>78851</v>
      </c>
    </row>
    <row r="23" spans="1:10" s="2" customFormat="1" ht="13.5" customHeight="1">
      <c r="A23" s="410" t="s">
        <v>962</v>
      </c>
      <c r="B23" s="410"/>
      <c r="C23" s="410"/>
      <c r="D23" s="410"/>
      <c r="E23" s="410"/>
      <c r="F23" s="410"/>
      <c r="G23" s="19">
        <v>140</v>
      </c>
      <c r="H23" s="20"/>
      <c r="I23" s="71">
        <v>63117</v>
      </c>
      <c r="J23" s="71">
        <v>62004</v>
      </c>
    </row>
    <row r="24" spans="1:10" s="2" customFormat="1" ht="13.5" customHeight="1">
      <c r="A24" s="381" t="s">
        <v>259</v>
      </c>
      <c r="B24" s="381"/>
      <c r="C24" s="381"/>
      <c r="D24" s="381"/>
      <c r="E24" s="381"/>
      <c r="F24" s="381"/>
      <c r="G24" s="19">
        <v>141</v>
      </c>
      <c r="H24" s="20"/>
      <c r="I24" s="71">
        <v>16208</v>
      </c>
      <c r="J24" s="71">
        <v>14057</v>
      </c>
    </row>
    <row r="25" spans="1:10" s="2" customFormat="1" ht="13.5" customHeight="1">
      <c r="A25" s="381" t="s">
        <v>260</v>
      </c>
      <c r="B25" s="381"/>
      <c r="C25" s="381"/>
      <c r="D25" s="381"/>
      <c r="E25" s="381"/>
      <c r="F25" s="381"/>
      <c r="G25" s="19">
        <v>142</v>
      </c>
      <c r="H25" s="20"/>
      <c r="I25" s="71">
        <v>53733</v>
      </c>
      <c r="J25" s="71">
        <v>73479</v>
      </c>
    </row>
    <row r="26" spans="1:12" s="2" customFormat="1" ht="13.5" customHeight="1">
      <c r="A26" s="381" t="s">
        <v>1840</v>
      </c>
      <c r="B26" s="381"/>
      <c r="C26" s="381"/>
      <c r="D26" s="381"/>
      <c r="E26" s="381"/>
      <c r="F26" s="381"/>
      <c r="G26" s="19">
        <v>143</v>
      </c>
      <c r="H26" s="20"/>
      <c r="I26" s="70">
        <f>SUM(I27:I28)</f>
        <v>25464</v>
      </c>
      <c r="J26" s="70">
        <f>SUM(J27:J28)</f>
        <v>24711</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25464</v>
      </c>
      <c r="J28" s="71">
        <v>24711</v>
      </c>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22115</v>
      </c>
      <c r="J37" s="70">
        <f>SUM(J38:J47)</f>
        <v>28628</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450</v>
      </c>
      <c r="J44" s="71">
        <v>2883</v>
      </c>
    </row>
    <row r="45" spans="1:10" s="2" customFormat="1" ht="13.5" customHeight="1">
      <c r="A45" s="381" t="s">
        <v>1428</v>
      </c>
      <c r="B45" s="381"/>
      <c r="C45" s="381"/>
      <c r="D45" s="381"/>
      <c r="E45" s="381"/>
      <c r="F45" s="381"/>
      <c r="G45" s="19">
        <v>162</v>
      </c>
      <c r="H45" s="20"/>
      <c r="I45" s="71"/>
      <c r="J45" s="71"/>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v>21665</v>
      </c>
      <c r="J47" s="71">
        <v>25745</v>
      </c>
    </row>
    <row r="48" spans="1:10" s="2" customFormat="1" ht="13.5" customHeight="1">
      <c r="A48" s="383" t="s">
        <v>1843</v>
      </c>
      <c r="B48" s="383"/>
      <c r="C48" s="383"/>
      <c r="D48" s="383"/>
      <c r="E48" s="383"/>
      <c r="F48" s="383"/>
      <c r="G48" s="19">
        <v>165</v>
      </c>
      <c r="H48" s="20"/>
      <c r="I48" s="70">
        <f>SUM(I49:I55)</f>
        <v>1229</v>
      </c>
      <c r="J48" s="70">
        <f>SUM(J49:J55)</f>
        <v>7135</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c r="J51" s="71"/>
    </row>
    <row r="52" spans="1:10" s="2" customFormat="1" ht="13.5" customHeight="1">
      <c r="A52" s="404" t="s">
        <v>1439</v>
      </c>
      <c r="B52" s="404"/>
      <c r="C52" s="404"/>
      <c r="D52" s="404"/>
      <c r="E52" s="404"/>
      <c r="F52" s="404"/>
      <c r="G52" s="19">
        <v>169</v>
      </c>
      <c r="H52" s="20"/>
      <c r="I52" s="71"/>
      <c r="J52" s="71"/>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v>1229</v>
      </c>
      <c r="J55" s="71">
        <v>7135</v>
      </c>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1221262</v>
      </c>
      <c r="J60" s="70">
        <f>J8+J37+J56+J57</f>
        <v>974964</v>
      </c>
    </row>
    <row r="61" spans="1:10" s="2" customFormat="1" ht="13.5" customHeight="1">
      <c r="A61" s="383" t="s">
        <v>1845</v>
      </c>
      <c r="B61" s="383"/>
      <c r="C61" s="383"/>
      <c r="D61" s="383"/>
      <c r="E61" s="383"/>
      <c r="F61" s="383"/>
      <c r="G61" s="19">
        <v>178</v>
      </c>
      <c r="H61" s="20"/>
      <c r="I61" s="70">
        <f>I14+I48+I58+I59</f>
        <v>1185564</v>
      </c>
      <c r="J61" s="70">
        <f>J14+J48+J58+J59</f>
        <v>962253</v>
      </c>
    </row>
    <row r="62" spans="1:12" s="2" customFormat="1" ht="13.5" customHeight="1">
      <c r="A62" s="383" t="s">
        <v>2581</v>
      </c>
      <c r="B62" s="383"/>
      <c r="C62" s="383"/>
      <c r="D62" s="383"/>
      <c r="E62" s="383"/>
      <c r="F62" s="383"/>
      <c r="G62" s="19">
        <v>179</v>
      </c>
      <c r="H62" s="20"/>
      <c r="I62" s="70">
        <f>I60-I61</f>
        <v>35698</v>
      </c>
      <c r="J62" s="70">
        <f>J60-J61</f>
        <v>12711</v>
      </c>
      <c r="L62" s="2" t="s">
        <v>2591</v>
      </c>
    </row>
    <row r="63" spans="1:10" s="2" customFormat="1" ht="13.5" customHeight="1">
      <c r="A63" s="404" t="s">
        <v>2658</v>
      </c>
      <c r="B63" s="404"/>
      <c r="C63" s="404"/>
      <c r="D63" s="404"/>
      <c r="E63" s="404"/>
      <c r="F63" s="404"/>
      <c r="G63" s="19">
        <v>180</v>
      </c>
      <c r="H63" s="20"/>
      <c r="I63" s="70">
        <f>IF(I60&gt;I61,I60-I61,0)</f>
        <v>35698</v>
      </c>
      <c r="J63" s="70">
        <f>IF(J60&gt;J61,J60-J61,0)</f>
        <v>12711</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7776</v>
      </c>
      <c r="J65" s="71">
        <v>3481</v>
      </c>
      <c r="L65" s="2" t="s">
        <v>2591</v>
      </c>
    </row>
    <row r="66" spans="1:12" s="2" customFormat="1" ht="13.5" customHeight="1">
      <c r="A66" s="383" t="s">
        <v>2582</v>
      </c>
      <c r="B66" s="383"/>
      <c r="C66" s="383"/>
      <c r="D66" s="383"/>
      <c r="E66" s="383"/>
      <c r="F66" s="383"/>
      <c r="G66" s="19">
        <v>183</v>
      </c>
      <c r="H66" s="20"/>
      <c r="I66" s="70">
        <f>I62-I65</f>
        <v>27922</v>
      </c>
      <c r="J66" s="70">
        <f>J62-J65</f>
        <v>9230</v>
      </c>
      <c r="L66" s="2" t="s">
        <v>2591</v>
      </c>
    </row>
    <row r="67" spans="1:10" s="2" customFormat="1" ht="13.5" customHeight="1">
      <c r="A67" s="404" t="s">
        <v>779</v>
      </c>
      <c r="B67" s="404"/>
      <c r="C67" s="404"/>
      <c r="D67" s="404"/>
      <c r="E67" s="404"/>
      <c r="F67" s="404"/>
      <c r="G67" s="19">
        <v>184</v>
      </c>
      <c r="H67" s="20"/>
      <c r="I67" s="70">
        <f>IF(I66&gt;0,I66,0)</f>
        <v>27922</v>
      </c>
      <c r="J67" s="70">
        <f>IF(J66&gt;0,J66,0)</f>
        <v>9230</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7" activePane="bottomLeft" state="frozen"/>
      <selection pane="topLeft" activeCell="A1" sqref="A1"/>
      <selection pane="bottomLeft" activeCell="D1" sqref="D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88124811471; KOMUNALAC d.o.o. za komunalne djelatnosti</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v>7620</v>
      </c>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v>615455</v>
      </c>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1172621</v>
      </c>
      <c r="J25" s="94">
        <v>944526</v>
      </c>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v>25582</v>
      </c>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v>1940</v>
      </c>
      <c r="J34" s="77">
        <v>1810</v>
      </c>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1174561</v>
      </c>
      <c r="J37" s="94">
        <v>946336</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53879</v>
      </c>
      <c r="J50" s="77">
        <v>54839</v>
      </c>
    </row>
    <row r="51" spans="1:10" s="2" customFormat="1" ht="24.75" customHeight="1">
      <c r="A51" s="404" t="s">
        <v>2219</v>
      </c>
      <c r="B51" s="404"/>
      <c r="C51" s="404"/>
      <c r="D51" s="404"/>
      <c r="E51" s="404"/>
      <c r="F51" s="404"/>
      <c r="G51" s="427"/>
      <c r="H51" s="19">
        <v>253</v>
      </c>
      <c r="I51" s="77">
        <v>3394</v>
      </c>
      <c r="J51" s="77">
        <v>3394</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v>181445</v>
      </c>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v>1989</v>
      </c>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10912</v>
      </c>
      <c r="J60" s="77">
        <v>9952</v>
      </c>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v>670</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50050</v>
      </c>
      <c r="J65" s="77">
        <v>64066</v>
      </c>
    </row>
    <row r="66" spans="1:10" s="2" customFormat="1" ht="13.5" customHeight="1">
      <c r="A66" s="431" t="s">
        <v>2903</v>
      </c>
      <c r="B66" s="431"/>
      <c r="C66" s="431"/>
      <c r="D66" s="431"/>
      <c r="E66" s="431"/>
      <c r="F66" s="431"/>
      <c r="G66" s="432"/>
      <c r="H66" s="19">
        <v>268</v>
      </c>
      <c r="I66" s="77"/>
      <c r="J66" s="77">
        <v>24323</v>
      </c>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451</v>
      </c>
      <c r="J73" s="94">
        <v>2883</v>
      </c>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36075</v>
      </c>
      <c r="J78" s="228">
        <f>SUM(J79:J82)</f>
        <v>8115</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v>18750</v>
      </c>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v>17325</v>
      </c>
      <c r="J82" s="77">
        <v>8115</v>
      </c>
    </row>
    <row r="83" spans="1:10" s="2" customFormat="1" ht="13.5" customHeight="1">
      <c r="A83" s="404" t="s">
        <v>2</v>
      </c>
      <c r="B83" s="404"/>
      <c r="C83" s="404"/>
      <c r="D83" s="404"/>
      <c r="E83" s="404"/>
      <c r="F83" s="404"/>
      <c r="G83" s="427"/>
      <c r="H83" s="19">
        <v>283</v>
      </c>
      <c r="I83" s="77"/>
      <c r="J83" s="77">
        <v>39035</v>
      </c>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88124811471; KOMUNALAC d.o.o. za komunalne djelatnosti</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88124811471; KOMUNALAC d.o.o. za komunalne djelatnosti</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88124811471; KOMUNALAC d.o.o. za komunalne djelatnosti</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2019-05-17T09:14:35Z</cp:lastPrinted>
  <dcterms:created xsi:type="dcterms:W3CDTF">2008-10-17T11:51:54Z</dcterms:created>
  <dcterms:modified xsi:type="dcterms:W3CDTF">2019-05-17T09:17:52Z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